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lumnoudg-my.sharepoint.com/personal/axel_saldivar_alumno_udg_mx/Documents/Proyectos/Excel/101 funciones/Material descargable/Apendice A/"/>
    </mc:Choice>
  </mc:AlternateContent>
  <xr:revisionPtr revIDLastSave="1959" documentId="8_{546DEA0B-8C64-41BB-96A6-D763BDAE9A43}" xr6:coauthVersionLast="47" xr6:coauthVersionMax="47" xr10:uidLastSave="{23AC6D30-099E-46A2-A819-2AC3FCAD0479}"/>
  <bookViews>
    <workbookView xWindow="-120" yWindow="-120" windowWidth="20730" windowHeight="11040" xr2:uid="{3C2561CF-CAC7-4C61-893E-CEE6D6CF7E7B}"/>
  </bookViews>
  <sheets>
    <sheet name="Proyecto" sheetId="2" r:id="rId1"/>
    <sheet name="Plantilla" sheetId="1" r:id="rId2"/>
    <sheet name="Reporte" sheetId="5" r:id="rId3"/>
    <sheet name="Nómina" sheetId="6" r:id="rId4"/>
    <sheet name="Busqueda" sheetId="4" r:id="rId5"/>
    <sheet name="Viaje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6" l="1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6" i="6"/>
  <c r="F5" i="6"/>
  <c r="A1" i="7"/>
  <c r="A7" i="6"/>
  <c r="A8" i="6"/>
  <c r="A9" i="6"/>
  <c r="A10" i="6"/>
  <c r="A11" i="6"/>
  <c r="A12" i="6"/>
  <c r="A13" i="6"/>
  <c r="A14" i="6"/>
  <c r="A15" i="6"/>
  <c r="A16" i="6"/>
  <c r="A17" i="6"/>
  <c r="A19" i="6"/>
  <c r="A21" i="6"/>
  <c r="A22" i="6"/>
  <c r="A23" i="6"/>
  <c r="A25" i="6"/>
  <c r="A28" i="6"/>
  <c r="A29" i="6"/>
  <c r="A30" i="6"/>
  <c r="A31" i="6"/>
  <c r="A32" i="6"/>
  <c r="A33" i="6"/>
  <c r="A34" i="6"/>
  <c r="A36" i="6"/>
  <c r="A6" i="6"/>
  <c r="A5" i="6"/>
  <c r="D7" i="6"/>
  <c r="D8" i="6"/>
  <c r="D9" i="6"/>
  <c r="D10" i="6"/>
  <c r="D11" i="6"/>
  <c r="D12" i="6"/>
  <c r="D13" i="6"/>
  <c r="D14" i="6"/>
  <c r="D15" i="6"/>
  <c r="D16" i="6"/>
  <c r="D17" i="6"/>
  <c r="D19" i="6"/>
  <c r="D21" i="6"/>
  <c r="D22" i="6"/>
  <c r="D23" i="6"/>
  <c r="D25" i="6"/>
  <c r="D28" i="6"/>
  <c r="D29" i="6"/>
  <c r="D30" i="6"/>
  <c r="D31" i="6"/>
  <c r="D32" i="6"/>
  <c r="D33" i="6"/>
  <c r="D34" i="6"/>
  <c r="D36" i="6"/>
  <c r="D6" i="6"/>
  <c r="D5" i="6"/>
  <c r="A37" i="6"/>
  <c r="D18" i="6"/>
  <c r="A35" i="6"/>
  <c r="X8" i="1"/>
  <c r="X9" i="1"/>
  <c r="X10" i="1"/>
  <c r="X7" i="1"/>
  <c r="D37" i="6" l="1"/>
  <c r="D35" i="6"/>
  <c r="A18" i="6"/>
  <c r="C36" i="6"/>
  <c r="A1" i="6"/>
  <c r="A1" i="5"/>
  <c r="A1" i="4"/>
  <c r="A1" i="1"/>
  <c r="A26" i="6" l="1"/>
  <c r="C26" i="6" s="1"/>
  <c r="D26" i="6"/>
  <c r="D24" i="6"/>
  <c r="A24" i="6"/>
  <c r="C24" i="6" s="1"/>
  <c r="D20" i="6"/>
  <c r="A20" i="6"/>
  <c r="C20" i="6" s="1"/>
  <c r="C25" i="6"/>
  <c r="B36" i="6"/>
  <c r="E36" i="6" s="1"/>
  <c r="B17" i="6"/>
  <c r="B18" i="6"/>
  <c r="B5" i="6"/>
  <c r="C5" i="6"/>
  <c r="C34" i="6"/>
  <c r="B34" i="6"/>
  <c r="C32" i="6"/>
  <c r="B32" i="6"/>
  <c r="C30" i="6"/>
  <c r="B30" i="6"/>
  <c r="C28" i="6"/>
  <c r="B28" i="6"/>
  <c r="C23" i="6"/>
  <c r="B23" i="6"/>
  <c r="C21" i="6"/>
  <c r="B21" i="6"/>
  <c r="C19" i="6"/>
  <c r="B19" i="6"/>
  <c r="C15" i="6"/>
  <c r="B15" i="6"/>
  <c r="C13" i="6"/>
  <c r="B13" i="6"/>
  <c r="C11" i="6"/>
  <c r="B11" i="6"/>
  <c r="C9" i="6"/>
  <c r="B9" i="6"/>
  <c r="C7" i="6"/>
  <c r="B7" i="6"/>
  <c r="C35" i="6"/>
  <c r="B35" i="6"/>
  <c r="C33" i="6"/>
  <c r="B33" i="6"/>
  <c r="C31" i="6"/>
  <c r="B31" i="6"/>
  <c r="C29" i="6"/>
  <c r="B29" i="6"/>
  <c r="C22" i="6"/>
  <c r="B22" i="6"/>
  <c r="C18" i="6"/>
  <c r="C16" i="6"/>
  <c r="B16" i="6"/>
  <c r="C14" i="6"/>
  <c r="B14" i="6"/>
  <c r="C12" i="6"/>
  <c r="B12" i="6"/>
  <c r="C10" i="6"/>
  <c r="B10" i="6"/>
  <c r="C8" i="6"/>
  <c r="B8" i="6"/>
  <c r="B6" i="6"/>
  <c r="C6" i="6"/>
  <c r="B26" i="6" l="1"/>
  <c r="A27" i="6"/>
  <c r="D27" i="6"/>
  <c r="E13" i="6"/>
  <c r="E23" i="6"/>
  <c r="E32" i="6"/>
  <c r="E9" i="6"/>
  <c r="E19" i="6"/>
  <c r="E28" i="6"/>
  <c r="E33" i="6"/>
  <c r="E11" i="6"/>
  <c r="E21" i="6"/>
  <c r="E30" i="6"/>
  <c r="E29" i="6"/>
  <c r="E7" i="6"/>
  <c r="E15" i="6"/>
  <c r="E26" i="6"/>
  <c r="B25" i="6"/>
  <c r="E25" i="6" s="1"/>
  <c r="C37" i="6"/>
  <c r="B37" i="6"/>
  <c r="B24" i="6"/>
  <c r="E24" i="6" s="1"/>
  <c r="C17" i="6"/>
  <c r="E17" i="6" s="1"/>
  <c r="E5" i="6"/>
  <c r="B20" i="6"/>
  <c r="E20" i="6" s="1"/>
  <c r="E8" i="6"/>
  <c r="E10" i="6"/>
  <c r="E12" i="6"/>
  <c r="E14" i="6"/>
  <c r="E16" i="6"/>
  <c r="E6" i="6"/>
  <c r="E31" i="6"/>
  <c r="E22" i="6"/>
  <c r="E35" i="6"/>
  <c r="E34" i="6"/>
  <c r="E18" i="6"/>
  <c r="E37" i="6" l="1"/>
  <c r="B27" i="6"/>
  <c r="C27" i="6"/>
  <c r="E27" i="6" l="1"/>
</calcChain>
</file>

<file path=xl/sharedStrings.xml><?xml version="1.0" encoding="utf-8"?>
<sst xmlns="http://schemas.openxmlformats.org/spreadsheetml/2006/main" count="359" uniqueCount="181">
  <si>
    <t>Código</t>
  </si>
  <si>
    <t>Apellido</t>
  </si>
  <si>
    <t>Nombre</t>
  </si>
  <si>
    <t>Autobus</t>
  </si>
  <si>
    <t>SALAZAR</t>
  </si>
  <si>
    <t>JUAN</t>
  </si>
  <si>
    <t>PÉREZ</t>
  </si>
  <si>
    <t>AF92</t>
  </si>
  <si>
    <t>DANIEL</t>
  </si>
  <si>
    <t>Q4RZ</t>
  </si>
  <si>
    <t>Turno</t>
  </si>
  <si>
    <t>BALTAZAR</t>
  </si>
  <si>
    <t>ASHLEY</t>
  </si>
  <si>
    <t>ALONSO</t>
  </si>
  <si>
    <t>FR39</t>
  </si>
  <si>
    <t>AGUILAR</t>
  </si>
  <si>
    <t>FRANCISCO</t>
  </si>
  <si>
    <t>7PR4</t>
  </si>
  <si>
    <t>SALDAÑA</t>
  </si>
  <si>
    <t>ALEJANDRO</t>
  </si>
  <si>
    <t>VESPERTINO</t>
  </si>
  <si>
    <t>MATUTINO</t>
  </si>
  <si>
    <t>VÁZQUEZ</t>
  </si>
  <si>
    <t>MARIANO</t>
  </si>
  <si>
    <t>CASILLAS</t>
  </si>
  <si>
    <t>JOSÉ</t>
  </si>
  <si>
    <t>ECHEVERRIA</t>
  </si>
  <si>
    <t>RÍOS</t>
  </si>
  <si>
    <t>JOEL</t>
  </si>
  <si>
    <t>NOCTURNO</t>
  </si>
  <si>
    <t>GONZALES</t>
  </si>
  <si>
    <t>SERGIO</t>
  </si>
  <si>
    <t>ZARAGOZA</t>
  </si>
  <si>
    <t>DONATO</t>
  </si>
  <si>
    <t>CÁRDENAS</t>
  </si>
  <si>
    <t>LAZARO</t>
  </si>
  <si>
    <t>CERVANTES</t>
  </si>
  <si>
    <t>SANTIAGO</t>
  </si>
  <si>
    <t>Puesto</t>
  </si>
  <si>
    <t>CHOFER</t>
  </si>
  <si>
    <t>MORFIN</t>
  </si>
  <si>
    <t>SALVADOR</t>
  </si>
  <si>
    <t>JUÁREZ</t>
  </si>
  <si>
    <t>PEDRO</t>
  </si>
  <si>
    <t>Contrato</t>
  </si>
  <si>
    <t>BASE</t>
  </si>
  <si>
    <t>EVENTUAL</t>
  </si>
  <si>
    <t>ROBLES</t>
  </si>
  <si>
    <t>ESTEBAN</t>
  </si>
  <si>
    <t>MECÁNICO</t>
  </si>
  <si>
    <t>ESPARZA</t>
  </si>
  <si>
    <t>EDUARDO</t>
  </si>
  <si>
    <t>CORONA</t>
  </si>
  <si>
    <t>RUBÉN</t>
  </si>
  <si>
    <t>JORNADA COMPLETA</t>
  </si>
  <si>
    <t>RAMÍREZ</t>
  </si>
  <si>
    <t>LÓPEZ</t>
  </si>
  <si>
    <t>RODRIGUEZ</t>
  </si>
  <si>
    <t>IVÁN</t>
  </si>
  <si>
    <t>OCEGUEDA</t>
  </si>
  <si>
    <t>ÁLVARO</t>
  </si>
  <si>
    <t>SECRETARIA</t>
  </si>
  <si>
    <t>SÁNCHEZ</t>
  </si>
  <si>
    <t>MIRIAM</t>
  </si>
  <si>
    <t>ARANDA</t>
  </si>
  <si>
    <t>TANIA</t>
  </si>
  <si>
    <t>CATALINA</t>
  </si>
  <si>
    <t>CONTRERAS</t>
  </si>
  <si>
    <t>KARLA</t>
  </si>
  <si>
    <t>GUADALUPE</t>
  </si>
  <si>
    <t>FEDERICO</t>
  </si>
  <si>
    <t>SECRETARIO</t>
  </si>
  <si>
    <t>PALACIOS</t>
  </si>
  <si>
    <t>ERNESTO</t>
  </si>
  <si>
    <t>Marca</t>
  </si>
  <si>
    <t>Año</t>
  </si>
  <si>
    <t>IRIZAR</t>
  </si>
  <si>
    <t>MARCOPOLO</t>
  </si>
  <si>
    <t>VOLVO</t>
  </si>
  <si>
    <t>Pisos</t>
  </si>
  <si>
    <t>Baños</t>
  </si>
  <si>
    <t>Aire acond.</t>
  </si>
  <si>
    <t>E.I.</t>
  </si>
  <si>
    <t>SI</t>
  </si>
  <si>
    <t>NO</t>
  </si>
  <si>
    <t>Código de empleado</t>
  </si>
  <si>
    <t>TOTAL DE EMPLEADOS</t>
  </si>
  <si>
    <t>EMPLEADOS CON BASE</t>
  </si>
  <si>
    <t>EMPLEADOS EVENTUALES</t>
  </si>
  <si>
    <t>SECRETARIOS Y SECRETARIAS</t>
  </si>
  <si>
    <t>CANTIDAD DE AUTOBUSES</t>
  </si>
  <si>
    <t>EMPLEADOS DEL TURNO MATUTINO</t>
  </si>
  <si>
    <t>EMPLEADOS DEL TURNO VESPERTINO</t>
  </si>
  <si>
    <t>EMPLEADOS DEL TURNO NOCTURNO</t>
  </si>
  <si>
    <t>EMPLEADOS DE JORNADA COMPLETA</t>
  </si>
  <si>
    <t>Nombre de la línea</t>
  </si>
  <si>
    <t>REPORTE GENERAL</t>
  </si>
  <si>
    <t>REPORTE ESPECÍFICO</t>
  </si>
  <si>
    <t>CHOFERES Y AUX DEL TURNO MATUTINO</t>
  </si>
  <si>
    <t>MECÁNICOS Y AUX DEL TURNO VESPERTINO</t>
  </si>
  <si>
    <t>Horas trabajadas</t>
  </si>
  <si>
    <t>EMPLEADOS QUE TRABAJARON MENOS DE 180 HORAS</t>
  </si>
  <si>
    <t>Sueldo p/h</t>
  </si>
  <si>
    <t>SUELDO MÁS ALTO</t>
  </si>
  <si>
    <t>SUELDO MÁS BAJO</t>
  </si>
  <si>
    <t>Característica</t>
  </si>
  <si>
    <t>CHOFER QUE GANÓ MÁS</t>
  </si>
  <si>
    <t>Categoría</t>
  </si>
  <si>
    <t>OFICIAL</t>
  </si>
  <si>
    <t>AUXILIAR</t>
  </si>
  <si>
    <t>EMPLEADOS OFICIALES</t>
  </si>
  <si>
    <t>EMPLEADOS AUXILIARES</t>
  </si>
  <si>
    <t>EMPLEADOS AUXILIARES CON BASE</t>
  </si>
  <si>
    <t>MECÁNICO QUE GANÓ MÁS</t>
  </si>
  <si>
    <t>SECRETARIA QUE GANÓ MÁS</t>
  </si>
  <si>
    <t>AUXILIAR QUE GANÓ MAS</t>
  </si>
  <si>
    <t>EMPLEADO NOCTURNO QUE GANÓ MÁS</t>
  </si>
  <si>
    <t>OFICIAL QUE GANÓ MÁS</t>
  </si>
  <si>
    <t>EMPLEADOS OFICIALES QUE AÚN NO CONSIGUEN SU BASE</t>
  </si>
  <si>
    <t>¿De cuánto fue?</t>
  </si>
  <si>
    <t>TERCER SUELDO MÁS ALTO</t>
  </si>
  <si>
    <t>→</t>
  </si>
  <si>
    <t>Autobus que conduce</t>
  </si>
  <si>
    <t>¿LA CANTIDAD DE CHOFERES DEL TURNO MATUTINO, VESPERTINO Y NOCTURNO SON IGUALES?</t>
  </si>
  <si>
    <t>¿De quién fue?</t>
  </si>
  <si>
    <t>¿Qué puesto tiene?</t>
  </si>
  <si>
    <t>CUARTO SUELDO MÁS BAJO</t>
  </si>
  <si>
    <t>Impuesto</t>
  </si>
  <si>
    <t>Sueldo neto</t>
  </si>
  <si>
    <t>Abono</t>
  </si>
  <si>
    <t>Sueldo TOTAL</t>
  </si>
  <si>
    <t>SUELDO TOTAL PROMEDIO</t>
  </si>
  <si>
    <t>Nombre completo</t>
  </si>
  <si>
    <t>Calificación</t>
  </si>
  <si>
    <t>CALIFICACIÓN DEL MEJOR AUTOBUS</t>
  </si>
  <si>
    <t>CALIFICACIÓN DEL PEOR AUTOBUS</t>
  </si>
  <si>
    <t>CÓDIGO DEL MEJOR AUTOBUS</t>
  </si>
  <si>
    <t>CÓDIGO DEL PEOR AUTOBUS</t>
  </si>
  <si>
    <t>¿Bono?</t>
  </si>
  <si>
    <t>SUMA DE LOS BONOS</t>
  </si>
  <si>
    <t>FERNÁNDEZ</t>
  </si>
  <si>
    <t>LUIS</t>
  </si>
  <si>
    <t>PARRA</t>
  </si>
  <si>
    <t>JAIME</t>
  </si>
  <si>
    <t>¿BONO?</t>
  </si>
  <si>
    <t>CANTIDAD DE CHOFERES</t>
  </si>
  <si>
    <t>CANTIDAD DE MECÁNICOS</t>
  </si>
  <si>
    <t>E.I.*</t>
  </si>
  <si>
    <t>*Entretenimiento Indiivdual</t>
  </si>
  <si>
    <t>COSTO:</t>
  </si>
  <si>
    <t>Enero</t>
  </si>
  <si>
    <t>Febrero</t>
  </si>
  <si>
    <t>Marzo</t>
  </si>
  <si>
    <t>Abril</t>
  </si>
  <si>
    <t>Mayo</t>
  </si>
  <si>
    <t>Junio</t>
  </si>
  <si>
    <t>SITUACIÓN</t>
  </si>
  <si>
    <t>DINERO</t>
  </si>
  <si>
    <t>¿CUÁNTOS EMPLEADOS FALTAN POR PAGAR?</t>
  </si>
  <si>
    <t>¿CUÁNTOS DE ESOS DEBEN PAGAR YA?</t>
  </si>
  <si>
    <t>¿CUÁNTOS EMPLEADOS PAGARON DE MÁS?</t>
  </si>
  <si>
    <t>¿CUÁNTOS EMPLEADOS ASISTIRAN AL VIAJE?</t>
  </si>
  <si>
    <t>¿CUÁNTOS NO LO HARÁN?</t>
  </si>
  <si>
    <t>EMPLEADOS QUE ABONARON MENOS DE $200 (JUNIO)</t>
  </si>
  <si>
    <t>EMPLEADOS QUE ABONARON MAS DE $200 (JUNIO)</t>
  </si>
  <si>
    <t>SUMA DEL DINERO QUE DEBE SER DEVUELTO</t>
  </si>
  <si>
    <t>SUMA DEL DINERO ABONADO HASTA JUNIO</t>
  </si>
  <si>
    <t>SUMA DEL DINERO QUE FALTA POR PAGAR</t>
  </si>
  <si>
    <t>DINERO QUE SE COBRARÁ ESTE MES POR PAGAR YA</t>
  </si>
  <si>
    <t>DINERO QUE SERÁ PAGADO EL SIGUIENTE MES</t>
  </si>
  <si>
    <t>TOTAL DEL DINERO QUE SE PAGÓ ESTE MES</t>
  </si>
  <si>
    <t>TOTAL DE LO RECAUDADO</t>
  </si>
  <si>
    <t>DINERO REQUERIDO PARA HACER EL VIAJE</t>
  </si>
  <si>
    <t>¿CUÁNTO DINERO FALTA PARA LIQUIDAR EL VIAJE?</t>
  </si>
  <si>
    <t>SECRETARIOS Y SECRETARIAS DEL TURNO NOCTURNO</t>
  </si>
  <si>
    <t>CANTIDAD DE EMPLEADOS QUE SE APELLIDAN "LÓPEZ"</t>
  </si>
  <si>
    <t>CANTIDAD DE EMPLEADOS, QUE CUENTEN CON UN CODIGO MENOR A 2000</t>
  </si>
  <si>
    <t>REPORTE DE NÓMINA</t>
  </si>
  <si>
    <t>SUMA DE LA NÓMINA COMPLETA</t>
  </si>
  <si>
    <t>REPORTE DE VIAJE</t>
  </si>
  <si>
    <t>ADELANTO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</si>
</sst>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theme="1"/>
      </top>
      <bottom/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25">
    <xf numFmtId="0" fontId="0" fillId="0" borderId="0" xfId="0"/>
    <xf numFmtId="0" fontId="0" fillId="5" borderId="0" xfId="0" applyFill="1"/>
    <xf numFmtId="0" fontId="0" fillId="0" borderId="0" xfId="0" applyAlignment="1">
      <alignment vertical="center"/>
    </xf>
    <xf numFmtId="0" fontId="0" fillId="8" borderId="0" xfId="0" applyFill="1"/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3" borderId="4" xfId="0" applyFill="1" applyBorder="1"/>
    <xf numFmtId="0" fontId="0" fillId="4" borderId="4" xfId="0" applyFill="1" applyBorder="1"/>
    <xf numFmtId="0" fontId="0" fillId="4" borderId="4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0" borderId="7" xfId="0" applyBorder="1"/>
    <xf numFmtId="0" fontId="0" fillId="3" borderId="6" xfId="0" applyFill="1" applyBorder="1" applyAlignment="1">
      <alignment wrapText="1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44" fontId="0" fillId="4" borderId="5" xfId="1" applyFont="1" applyFill="1" applyBorder="1" applyAlignment="1">
      <alignment horizontal="center"/>
    </xf>
    <xf numFmtId="44" fontId="0" fillId="3" borderId="5" xfId="1" applyFont="1" applyFill="1" applyBorder="1" applyAlignment="1">
      <alignment horizontal="center"/>
    </xf>
    <xf numFmtId="0" fontId="0" fillId="8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0" fillId="3" borderId="14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0" fillId="4" borderId="0" xfId="0" applyFill="1" applyAlignment="1">
      <alignment horizontal="left"/>
    </xf>
    <xf numFmtId="0" fontId="0" fillId="3" borderId="7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4" borderId="4" xfId="0" applyFill="1" applyBorder="1" applyAlignment="1">
      <alignment horizontal="center" wrapText="1"/>
    </xf>
    <xf numFmtId="0" fontId="7" fillId="7" borderId="8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3" borderId="0" xfId="0" applyFont="1" applyFill="1" applyAlignment="1">
      <alignment horizontal="center"/>
    </xf>
    <xf numFmtId="44" fontId="0" fillId="4" borderId="0" xfId="1" applyFont="1" applyFill="1" applyBorder="1" applyAlignment="1">
      <alignment horizontal="center"/>
    </xf>
    <xf numFmtId="44" fontId="0" fillId="3" borderId="0" xfId="1" applyFont="1" applyFill="1" applyBorder="1" applyAlignment="1">
      <alignment horizontal="center"/>
    </xf>
    <xf numFmtId="44" fontId="0" fillId="4" borderId="0" xfId="1" applyFont="1" applyFill="1" applyBorder="1" applyAlignment="1">
      <alignment horizontal="center" vertical="center"/>
    </xf>
    <xf numFmtId="44" fontId="0" fillId="7" borderId="0" xfId="0" applyNumberFormat="1" applyFill="1" applyAlignment="1">
      <alignment horizontal="center"/>
    </xf>
    <xf numFmtId="0" fontId="1" fillId="6" borderId="11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44" fontId="0" fillId="7" borderId="0" xfId="1" applyFont="1" applyFill="1" applyBorder="1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0" xfId="1" applyFont="1" applyFill="1" applyBorder="1" applyAlignment="1">
      <alignment horizontal="center"/>
    </xf>
    <xf numFmtId="0" fontId="1" fillId="10" borderId="1" xfId="0" applyFont="1" applyFill="1" applyBorder="1"/>
    <xf numFmtId="0" fontId="1" fillId="10" borderId="3" xfId="0" applyFont="1" applyFill="1" applyBorder="1"/>
    <xf numFmtId="0" fontId="0" fillId="7" borderId="9" xfId="0" applyFill="1" applyBorder="1"/>
    <xf numFmtId="44" fontId="0" fillId="7" borderId="10" xfId="1" applyFont="1" applyFill="1" applyBorder="1"/>
    <xf numFmtId="0" fontId="0" fillId="0" borderId="4" xfId="0" applyBorder="1"/>
    <xf numFmtId="44" fontId="0" fillId="0" borderId="5" xfId="1" applyFont="1" applyBorder="1"/>
    <xf numFmtId="44" fontId="0" fillId="0" borderId="0" xfId="0" applyNumberFormat="1"/>
    <xf numFmtId="0" fontId="0" fillId="3" borderId="6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4" borderId="6" xfId="0" applyFill="1" applyBorder="1" applyAlignment="1">
      <alignment horizontal="center" wrapText="1"/>
    </xf>
    <xf numFmtId="44" fontId="0" fillId="4" borderId="7" xfId="1" applyFont="1" applyFill="1" applyBorder="1" applyAlignment="1">
      <alignment horizontal="center" vertical="center"/>
    </xf>
    <xf numFmtId="44" fontId="0" fillId="4" borderId="8" xfId="1" applyFont="1" applyFill="1" applyBorder="1" applyAlignment="1">
      <alignment horizontal="center" vertical="center"/>
    </xf>
    <xf numFmtId="1" fontId="0" fillId="3" borderId="0" xfId="1" applyNumberFormat="1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0" fillId="12" borderId="11" xfId="0" applyFill="1" applyBorder="1"/>
    <xf numFmtId="44" fontId="0" fillId="13" borderId="13" xfId="1" applyFont="1" applyFill="1" applyBorder="1"/>
    <xf numFmtId="44" fontId="5" fillId="7" borderId="0" xfId="0" applyNumberFormat="1" applyFont="1" applyFill="1" applyAlignment="1">
      <alignment horizontal="center"/>
    </xf>
    <xf numFmtId="44" fontId="5" fillId="7" borderId="5" xfId="0" applyNumberFormat="1" applyFont="1" applyFill="1" applyBorder="1" applyAlignment="1">
      <alignment horizontal="center"/>
    </xf>
    <xf numFmtId="44" fontId="5" fillId="0" borderId="0" xfId="0" applyNumberFormat="1" applyFont="1" applyAlignment="1">
      <alignment horizontal="center"/>
    </xf>
    <xf numFmtId="44" fontId="5" fillId="0" borderId="5" xfId="0" applyNumberFormat="1" applyFont="1" applyBorder="1" applyAlignment="1">
      <alignment horizontal="center"/>
    </xf>
    <xf numFmtId="0" fontId="0" fillId="3" borderId="6" xfId="0" applyFill="1" applyBorder="1"/>
    <xf numFmtId="44" fontId="0" fillId="4" borderId="5" xfId="0" applyNumberFormat="1" applyFill="1" applyBorder="1" applyAlignment="1">
      <alignment horizontal="center" vertical="center"/>
    </xf>
    <xf numFmtId="44" fontId="0" fillId="3" borderId="5" xfId="0" applyNumberFormat="1" applyFill="1" applyBorder="1" applyAlignment="1">
      <alignment horizontal="center" vertical="center"/>
    </xf>
    <xf numFmtId="44" fontId="0" fillId="4" borderId="5" xfId="1" applyFont="1" applyFill="1" applyBorder="1" applyAlignment="1">
      <alignment horizontal="center" vertical="center"/>
    </xf>
    <xf numFmtId="0" fontId="0" fillId="4" borderId="6" xfId="0" applyFill="1" applyBorder="1"/>
    <xf numFmtId="44" fontId="0" fillId="4" borderId="8" xfId="0" applyNumberFormat="1" applyFill="1" applyBorder="1" applyAlignment="1">
      <alignment horizontal="center" vertical="center"/>
    </xf>
    <xf numFmtId="44" fontId="0" fillId="7" borderId="7" xfId="1" applyFont="1" applyFill="1" applyBorder="1" applyAlignment="1">
      <alignment horizontal="center"/>
    </xf>
    <xf numFmtId="44" fontId="0" fillId="7" borderId="7" xfId="0" applyNumberFormat="1" applyFill="1" applyBorder="1" applyAlignment="1">
      <alignment horizontal="center"/>
    </xf>
    <xf numFmtId="44" fontId="5" fillId="7" borderId="7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11" borderId="0" xfId="0" applyFont="1" applyFill="1" applyAlignment="1">
      <alignment horizontal="center"/>
    </xf>
    <xf numFmtId="0" fontId="0" fillId="11" borderId="15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11" borderId="16" xfId="0" applyFill="1" applyBorder="1" applyAlignment="1">
      <alignment horizontal="center"/>
    </xf>
    <xf numFmtId="0" fontId="8" fillId="11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7" borderId="4" xfId="0" applyFill="1" applyBorder="1"/>
    <xf numFmtId="44" fontId="0" fillId="7" borderId="5" xfId="1" applyFont="1" applyFill="1" applyBorder="1"/>
    <xf numFmtId="0" fontId="0" fillId="0" borderId="6" xfId="0" applyBorder="1"/>
    <xf numFmtId="44" fontId="0" fillId="0" borderId="8" xfId="1" applyFont="1" applyBorder="1"/>
    <xf numFmtId="0" fontId="0" fillId="3" borderId="1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</cellXfs>
  <cellStyles count="2">
    <cellStyle name="Moneda" xfId="1" builtinId="4"/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1</xdr:row>
      <xdr:rowOff>133350</xdr:rowOff>
    </xdr:from>
    <xdr:to>
      <xdr:col>12</xdr:col>
      <xdr:colOff>123825</xdr:colOff>
      <xdr:row>6</xdr:row>
      <xdr:rowOff>95250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DD76D62F-F3B8-4EDE-8497-0DCD099BC199}"/>
            </a:ext>
          </a:extLst>
        </xdr:cNvPr>
        <xdr:cNvSpPr/>
      </xdr:nvSpPr>
      <xdr:spPr>
        <a:xfrm>
          <a:off x="3209925" y="323850"/>
          <a:ext cx="6057900" cy="9144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800">
              <a:latin typeface="Arial Rounded MT Bold" panose="020F0704030504030204" pitchFamily="34" charset="0"/>
            </a:rPr>
            <a:t>Apéndice A. Proyecto final</a:t>
          </a:r>
        </a:p>
      </xdr:txBody>
    </xdr:sp>
    <xdr:clientData/>
  </xdr:twoCellAnchor>
  <xdr:twoCellAnchor>
    <xdr:from>
      <xdr:col>6</xdr:col>
      <xdr:colOff>123825</xdr:colOff>
      <xdr:row>8</xdr:row>
      <xdr:rowOff>47625</xdr:rowOff>
    </xdr:from>
    <xdr:to>
      <xdr:col>10</xdr:col>
      <xdr:colOff>266700</xdr:colOff>
      <xdr:row>19</xdr:row>
      <xdr:rowOff>0</xdr:rowOff>
    </xdr:to>
    <xdr:sp macro="" textlink="">
      <xdr:nvSpPr>
        <xdr:cNvPr id="3" name="Rectángulo: esquinas redondeadas 2">
          <a:extLst>
            <a:ext uri="{FF2B5EF4-FFF2-40B4-BE49-F238E27FC236}">
              <a16:creationId xmlns:a16="http://schemas.microsoft.com/office/drawing/2014/main" id="{69DC935B-6150-4FE6-96D7-A48411D2F79D}"/>
            </a:ext>
          </a:extLst>
        </xdr:cNvPr>
        <xdr:cNvSpPr/>
      </xdr:nvSpPr>
      <xdr:spPr>
        <a:xfrm>
          <a:off x="4695825" y="1571625"/>
          <a:ext cx="3190875" cy="204787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PROYECTO</a:t>
          </a:r>
        </a:p>
        <a:p>
          <a:pPr algn="ctr"/>
          <a:endParaRPr lang="es-MX" sz="20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20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s-MX" sz="2000" baseline="0">
              <a:latin typeface="Arial" panose="020B0604020202020204" pitchFamily="34" charset="0"/>
              <a:cs typeface="Arial" panose="020B0604020202020204" pitchFamily="34" charset="0"/>
            </a:rPr>
            <a:t> Aplicando lo visto en el libro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1984F-5339-47D0-A7EC-90B3FB6A4157}">
  <sheetPr codeName="Hoja1"/>
  <dimension ref="A1"/>
  <sheetViews>
    <sheetView tabSelected="1" workbookViewId="0"/>
  </sheetViews>
  <sheetFormatPr baseColWidth="10" defaultColWidth="11.42578125" defaultRowHeight="15" x14ac:dyDescent="0.25"/>
  <cols>
    <col min="1" max="16384" width="11.42578125" style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9B57B-2014-48A6-B2D5-840E7FBA178B}">
  <sheetPr codeName="Hoja2"/>
  <dimension ref="A1:Y39"/>
  <sheetViews>
    <sheetView workbookViewId="0">
      <selection sqref="A1:G2"/>
    </sheetView>
  </sheetViews>
  <sheetFormatPr baseColWidth="10" defaultRowHeight="15" x14ac:dyDescent="0.25"/>
  <cols>
    <col min="2" max="2" width="11.85546875" bestFit="1" customWidth="1"/>
    <col min="3" max="3" width="11.7109375" bestFit="1" customWidth="1"/>
    <col min="5" max="5" width="19.85546875" bestFit="1" customWidth="1"/>
    <col min="6" max="6" width="11.7109375" customWidth="1"/>
    <col min="7" max="8" width="11.42578125" customWidth="1"/>
    <col min="9" max="9" width="15.5703125" bestFit="1" customWidth="1"/>
    <col min="17" max="17" width="11.42578125" customWidth="1"/>
    <col min="18" max="18" width="12.5703125" bestFit="1" customWidth="1"/>
  </cols>
  <sheetData>
    <row r="1" spans="1:25" ht="15" customHeight="1" x14ac:dyDescent="0.25">
      <c r="A1" s="123" t="str">
        <f>IF(C4&lt;&gt;"",C4&amp;" "&amp;"plus","")</f>
        <v/>
      </c>
      <c r="B1" s="123"/>
      <c r="C1" s="123"/>
      <c r="D1" s="123"/>
      <c r="E1" s="123"/>
      <c r="F1" s="123"/>
      <c r="G1" s="123"/>
    </row>
    <row r="2" spans="1:25" ht="15" customHeight="1" x14ac:dyDescent="0.25">
      <c r="A2" s="123"/>
      <c r="B2" s="123"/>
      <c r="C2" s="123"/>
      <c r="D2" s="123"/>
      <c r="E2" s="123"/>
      <c r="F2" s="123"/>
      <c r="G2" s="123"/>
    </row>
    <row r="3" spans="1:25" ht="15.75" thickBot="1" x14ac:dyDescent="0.3"/>
    <row r="4" spans="1:25" ht="15.75" thickBot="1" x14ac:dyDescent="0.3">
      <c r="A4" s="113" t="s">
        <v>95</v>
      </c>
      <c r="B4" s="114"/>
      <c r="C4" s="115"/>
      <c r="D4" s="116"/>
    </row>
    <row r="5" spans="1:25" ht="15.75" thickBot="1" x14ac:dyDescent="0.3">
      <c r="G5" s="20"/>
      <c r="H5" s="20"/>
    </row>
    <row r="6" spans="1:25" s="2" customFormat="1" ht="15.75" customHeight="1" thickBot="1" x14ac:dyDescent="0.3">
      <c r="A6" s="4" t="s">
        <v>0</v>
      </c>
      <c r="B6" s="5" t="s">
        <v>1</v>
      </c>
      <c r="C6" s="5" t="s">
        <v>2</v>
      </c>
      <c r="D6" s="5" t="s">
        <v>3</v>
      </c>
      <c r="E6" s="5" t="s">
        <v>10</v>
      </c>
      <c r="F6" s="5" t="s">
        <v>38</v>
      </c>
      <c r="G6" s="5" t="s">
        <v>107</v>
      </c>
      <c r="H6" s="79" t="s">
        <v>44</v>
      </c>
      <c r="I6" s="6" t="s">
        <v>100</v>
      </c>
      <c r="L6" s="117" t="s">
        <v>96</v>
      </c>
      <c r="M6" s="118"/>
      <c r="N6" s="118"/>
      <c r="O6" s="119"/>
      <c r="Q6" s="54" t="s">
        <v>0</v>
      </c>
      <c r="R6" s="28" t="s">
        <v>74</v>
      </c>
      <c r="S6" s="28" t="s">
        <v>75</v>
      </c>
      <c r="T6" s="28" t="s">
        <v>79</v>
      </c>
      <c r="U6" s="28" t="s">
        <v>80</v>
      </c>
      <c r="V6" s="28" t="s">
        <v>81</v>
      </c>
      <c r="W6" s="70" t="s">
        <v>147</v>
      </c>
      <c r="X6" s="71" t="s">
        <v>133</v>
      </c>
      <c r="Y6" s="72" t="s">
        <v>0</v>
      </c>
    </row>
    <row r="7" spans="1:25" ht="15" customHeight="1" x14ac:dyDescent="0.25">
      <c r="A7" s="80">
        <v>1967</v>
      </c>
      <c r="B7" s="81" t="s">
        <v>6</v>
      </c>
      <c r="C7" s="81" t="s">
        <v>5</v>
      </c>
      <c r="D7" s="81" t="s">
        <v>7</v>
      </c>
      <c r="E7" s="81" t="s">
        <v>21</v>
      </c>
      <c r="F7" s="81" t="s">
        <v>39</v>
      </c>
      <c r="G7" s="81" t="s">
        <v>108</v>
      </c>
      <c r="H7" s="81" t="s">
        <v>45</v>
      </c>
      <c r="I7" s="82">
        <v>180</v>
      </c>
      <c r="L7" s="120"/>
      <c r="M7" s="121"/>
      <c r="N7" s="121"/>
      <c r="O7" s="122"/>
      <c r="Q7" s="10" t="s">
        <v>7</v>
      </c>
      <c r="R7" s="11" t="s">
        <v>76</v>
      </c>
      <c r="S7" s="11">
        <v>2018</v>
      </c>
      <c r="T7" s="11">
        <v>1</v>
      </c>
      <c r="U7" s="11" t="s">
        <v>83</v>
      </c>
      <c r="V7" s="11" t="s">
        <v>83</v>
      </c>
      <c r="W7" s="11" t="s">
        <v>84</v>
      </c>
      <c r="X7" s="12">
        <f>(S7&gt;2019)+(T7&gt;1)+(U7="SI")+(V7="SI")+(W7="SI")</f>
        <v>2</v>
      </c>
      <c r="Y7" s="73" t="s">
        <v>7</v>
      </c>
    </row>
    <row r="8" spans="1:25" x14ac:dyDescent="0.25">
      <c r="A8" s="7">
        <v>4921</v>
      </c>
      <c r="B8" s="8" t="s">
        <v>4</v>
      </c>
      <c r="C8" s="8" t="s">
        <v>8</v>
      </c>
      <c r="D8" s="8" t="s">
        <v>9</v>
      </c>
      <c r="E8" s="8" t="s">
        <v>21</v>
      </c>
      <c r="F8" s="8" t="s">
        <v>39</v>
      </c>
      <c r="G8" s="8" t="s">
        <v>108</v>
      </c>
      <c r="H8" s="8" t="s">
        <v>45</v>
      </c>
      <c r="I8" s="9">
        <v>180</v>
      </c>
      <c r="L8" s="42" t="s">
        <v>86</v>
      </c>
      <c r="M8" s="43"/>
      <c r="N8" s="43"/>
      <c r="O8" s="23"/>
      <c r="Q8" s="7" t="s">
        <v>9</v>
      </c>
      <c r="R8" s="8" t="s">
        <v>77</v>
      </c>
      <c r="S8" s="8">
        <v>2020</v>
      </c>
      <c r="T8" s="8">
        <v>2</v>
      </c>
      <c r="U8" s="8" t="s">
        <v>83</v>
      </c>
      <c r="V8" s="8" t="s">
        <v>83</v>
      </c>
      <c r="W8" s="8" t="s">
        <v>84</v>
      </c>
      <c r="X8" s="9">
        <f t="shared" ref="X8:X10" si="0">(S8&gt;2019)+(T8&gt;1)+(U8="SI")+(V8="SI")+(W8="SI")</f>
        <v>4</v>
      </c>
      <c r="Y8" s="47" t="s">
        <v>9</v>
      </c>
    </row>
    <row r="9" spans="1:25" x14ac:dyDescent="0.25">
      <c r="A9" s="10">
        <v>1980</v>
      </c>
      <c r="B9" s="11" t="s">
        <v>11</v>
      </c>
      <c r="C9" s="11" t="s">
        <v>13</v>
      </c>
      <c r="D9" s="11" t="s">
        <v>14</v>
      </c>
      <c r="E9" s="11" t="s">
        <v>21</v>
      </c>
      <c r="F9" s="11" t="s">
        <v>39</v>
      </c>
      <c r="G9" s="11" t="s">
        <v>108</v>
      </c>
      <c r="H9" s="11" t="s">
        <v>45</v>
      </c>
      <c r="I9" s="12">
        <v>179</v>
      </c>
      <c r="L9" s="39" t="s">
        <v>87</v>
      </c>
      <c r="M9" s="40"/>
      <c r="N9" s="40"/>
      <c r="O9" s="29"/>
      <c r="Q9" s="10" t="s">
        <v>14</v>
      </c>
      <c r="R9" s="11" t="s">
        <v>77</v>
      </c>
      <c r="S9" s="11">
        <v>2021</v>
      </c>
      <c r="T9" s="11">
        <v>2</v>
      </c>
      <c r="U9" s="11" t="s">
        <v>83</v>
      </c>
      <c r="V9" s="11" t="s">
        <v>83</v>
      </c>
      <c r="W9" s="11" t="s">
        <v>83</v>
      </c>
      <c r="X9" s="12">
        <f t="shared" si="0"/>
        <v>5</v>
      </c>
      <c r="Y9" s="73" t="s">
        <v>14</v>
      </c>
    </row>
    <row r="10" spans="1:25" ht="15.75" thickBot="1" x14ac:dyDescent="0.3">
      <c r="A10" s="7">
        <v>9706</v>
      </c>
      <c r="B10" s="8" t="s">
        <v>15</v>
      </c>
      <c r="C10" s="8" t="s">
        <v>16</v>
      </c>
      <c r="D10" s="8" t="s">
        <v>17</v>
      </c>
      <c r="E10" s="8" t="s">
        <v>21</v>
      </c>
      <c r="F10" s="8" t="s">
        <v>39</v>
      </c>
      <c r="G10" s="8" t="s">
        <v>108</v>
      </c>
      <c r="H10" s="8" t="s">
        <v>45</v>
      </c>
      <c r="I10" s="9">
        <v>174</v>
      </c>
      <c r="L10" s="42" t="s">
        <v>88</v>
      </c>
      <c r="M10" s="43"/>
      <c r="N10" s="43"/>
      <c r="O10" s="23"/>
      <c r="Q10" s="67" t="s">
        <v>17</v>
      </c>
      <c r="R10" s="68" t="s">
        <v>78</v>
      </c>
      <c r="S10" s="68">
        <v>2002</v>
      </c>
      <c r="T10" s="68">
        <v>1</v>
      </c>
      <c r="U10" s="68" t="s">
        <v>84</v>
      </c>
      <c r="V10" s="68" t="s">
        <v>83</v>
      </c>
      <c r="W10" s="68" t="s">
        <v>84</v>
      </c>
      <c r="X10" s="69">
        <f t="shared" si="0"/>
        <v>1</v>
      </c>
      <c r="Y10" s="74" t="s">
        <v>17</v>
      </c>
    </row>
    <row r="11" spans="1:25" x14ac:dyDescent="0.25">
      <c r="A11" s="10">
        <v>4678</v>
      </c>
      <c r="B11" s="11" t="s">
        <v>18</v>
      </c>
      <c r="C11" s="11" t="s">
        <v>19</v>
      </c>
      <c r="D11" s="11" t="s">
        <v>7</v>
      </c>
      <c r="E11" s="11" t="s">
        <v>20</v>
      </c>
      <c r="F11" s="11" t="s">
        <v>39</v>
      </c>
      <c r="G11" s="11" t="s">
        <v>108</v>
      </c>
      <c r="H11" s="11" t="s">
        <v>45</v>
      </c>
      <c r="I11" s="12">
        <v>168</v>
      </c>
      <c r="L11" s="39" t="s">
        <v>145</v>
      </c>
      <c r="M11" s="40"/>
      <c r="N11" s="40"/>
      <c r="O11" s="29"/>
    </row>
    <row r="12" spans="1:25" x14ac:dyDescent="0.25">
      <c r="A12" s="7">
        <v>8378</v>
      </c>
      <c r="B12" s="8" t="s">
        <v>22</v>
      </c>
      <c r="C12" s="8" t="s">
        <v>23</v>
      </c>
      <c r="D12" s="8" t="s">
        <v>9</v>
      </c>
      <c r="E12" s="8" t="s">
        <v>20</v>
      </c>
      <c r="F12" s="8" t="s">
        <v>39</v>
      </c>
      <c r="G12" s="8" t="s">
        <v>108</v>
      </c>
      <c r="H12" s="8" t="s">
        <v>46</v>
      </c>
      <c r="I12" s="9">
        <v>160</v>
      </c>
      <c r="L12" s="42" t="s">
        <v>146</v>
      </c>
      <c r="M12" s="43"/>
      <c r="N12" s="43"/>
      <c r="O12" s="23"/>
      <c r="Q12" t="s">
        <v>148</v>
      </c>
    </row>
    <row r="13" spans="1:25" x14ac:dyDescent="0.25">
      <c r="A13" s="10">
        <v>1748</v>
      </c>
      <c r="B13" s="11" t="s">
        <v>24</v>
      </c>
      <c r="C13" s="11" t="s">
        <v>25</v>
      </c>
      <c r="D13" s="11" t="s">
        <v>14</v>
      </c>
      <c r="E13" s="11" t="s">
        <v>20</v>
      </c>
      <c r="F13" s="11" t="s">
        <v>39</v>
      </c>
      <c r="G13" s="11" t="s">
        <v>108</v>
      </c>
      <c r="H13" s="11" t="s">
        <v>45</v>
      </c>
      <c r="I13" s="12">
        <v>169</v>
      </c>
      <c r="L13" s="39" t="s">
        <v>89</v>
      </c>
      <c r="M13" s="40"/>
      <c r="N13" s="40"/>
      <c r="O13" s="29"/>
    </row>
    <row r="14" spans="1:25" x14ac:dyDescent="0.25">
      <c r="A14" s="7">
        <v>8024</v>
      </c>
      <c r="B14" s="8" t="s">
        <v>26</v>
      </c>
      <c r="C14" s="8" t="s">
        <v>8</v>
      </c>
      <c r="D14" s="8" t="s">
        <v>17</v>
      </c>
      <c r="E14" s="8" t="s">
        <v>20</v>
      </c>
      <c r="F14" s="8" t="s">
        <v>39</v>
      </c>
      <c r="G14" s="8" t="s">
        <v>108</v>
      </c>
      <c r="H14" s="8" t="s">
        <v>45</v>
      </c>
      <c r="I14" s="9">
        <v>162</v>
      </c>
      <c r="L14" s="42" t="s">
        <v>90</v>
      </c>
      <c r="M14" s="43"/>
      <c r="N14" s="43"/>
      <c r="O14" s="23"/>
    </row>
    <row r="15" spans="1:25" x14ac:dyDescent="0.25">
      <c r="A15" s="10">
        <v>1648</v>
      </c>
      <c r="B15" s="11" t="s">
        <v>27</v>
      </c>
      <c r="C15" s="11" t="s">
        <v>28</v>
      </c>
      <c r="D15" s="11" t="s">
        <v>7</v>
      </c>
      <c r="E15" s="11" t="s">
        <v>29</v>
      </c>
      <c r="F15" s="11" t="s">
        <v>39</v>
      </c>
      <c r="G15" s="11" t="s">
        <v>108</v>
      </c>
      <c r="H15" s="11" t="s">
        <v>45</v>
      </c>
      <c r="I15" s="12">
        <v>178</v>
      </c>
      <c r="L15" s="39" t="s">
        <v>91</v>
      </c>
      <c r="M15" s="40"/>
      <c r="N15" s="40"/>
      <c r="O15" s="29"/>
    </row>
    <row r="16" spans="1:25" x14ac:dyDescent="0.25">
      <c r="A16" s="7">
        <v>4023</v>
      </c>
      <c r="B16" s="8" t="s">
        <v>30</v>
      </c>
      <c r="C16" s="8" t="s">
        <v>31</v>
      </c>
      <c r="D16" s="8" t="s">
        <v>9</v>
      </c>
      <c r="E16" s="8" t="s">
        <v>29</v>
      </c>
      <c r="F16" s="8" t="s">
        <v>39</v>
      </c>
      <c r="G16" s="8" t="s">
        <v>108</v>
      </c>
      <c r="H16" s="8" t="s">
        <v>46</v>
      </c>
      <c r="I16" s="9">
        <v>175</v>
      </c>
      <c r="L16" s="42" t="s">
        <v>92</v>
      </c>
      <c r="M16" s="43"/>
      <c r="N16" s="43"/>
      <c r="O16" s="23"/>
    </row>
    <row r="17" spans="1:15" x14ac:dyDescent="0.25">
      <c r="A17" s="10">
        <v>9173</v>
      </c>
      <c r="B17" s="11" t="s">
        <v>32</v>
      </c>
      <c r="C17" s="11" t="s">
        <v>33</v>
      </c>
      <c r="D17" s="11" t="s">
        <v>14</v>
      </c>
      <c r="E17" s="11" t="s">
        <v>29</v>
      </c>
      <c r="F17" s="11" t="s">
        <v>39</v>
      </c>
      <c r="G17" s="11" t="s">
        <v>108</v>
      </c>
      <c r="H17" s="11" t="s">
        <v>45</v>
      </c>
      <c r="I17" s="12">
        <v>176</v>
      </c>
      <c r="L17" s="39" t="s">
        <v>93</v>
      </c>
      <c r="M17" s="40"/>
      <c r="N17" s="40"/>
      <c r="O17" s="29"/>
    </row>
    <row r="18" spans="1:15" ht="15.75" thickBot="1" x14ac:dyDescent="0.3">
      <c r="A18" s="7">
        <v>2046</v>
      </c>
      <c r="B18" s="8" t="s">
        <v>34</v>
      </c>
      <c r="C18" s="8" t="s">
        <v>35</v>
      </c>
      <c r="D18" s="8" t="s">
        <v>17</v>
      </c>
      <c r="E18" s="8" t="s">
        <v>29</v>
      </c>
      <c r="F18" s="8" t="s">
        <v>39</v>
      </c>
      <c r="G18" s="8" t="s">
        <v>108</v>
      </c>
      <c r="H18" s="8" t="s">
        <v>45</v>
      </c>
      <c r="I18" s="9">
        <v>177</v>
      </c>
      <c r="L18" s="42" t="s">
        <v>94</v>
      </c>
      <c r="M18" s="43"/>
      <c r="N18" s="43"/>
      <c r="O18" s="23"/>
    </row>
    <row r="19" spans="1:15" x14ac:dyDescent="0.25">
      <c r="A19" s="10">
        <v>9102</v>
      </c>
      <c r="B19" s="11" t="s">
        <v>36</v>
      </c>
      <c r="C19" s="11" t="s">
        <v>37</v>
      </c>
      <c r="D19" s="11"/>
      <c r="E19" s="11" t="s">
        <v>21</v>
      </c>
      <c r="F19" s="11" t="s">
        <v>39</v>
      </c>
      <c r="G19" s="11" t="s">
        <v>109</v>
      </c>
      <c r="H19" s="11" t="s">
        <v>46</v>
      </c>
      <c r="I19" s="46"/>
      <c r="J19" s="103"/>
      <c r="L19" s="39" t="s">
        <v>110</v>
      </c>
      <c r="M19" s="40"/>
      <c r="N19" s="40"/>
      <c r="O19" s="29"/>
    </row>
    <row r="20" spans="1:15" x14ac:dyDescent="0.25">
      <c r="A20" s="7">
        <v>1409</v>
      </c>
      <c r="B20" s="8" t="s">
        <v>40</v>
      </c>
      <c r="C20" s="8" t="s">
        <v>41</v>
      </c>
      <c r="D20" s="8"/>
      <c r="E20" s="8" t="s">
        <v>20</v>
      </c>
      <c r="F20" s="8" t="s">
        <v>39</v>
      </c>
      <c r="G20" s="8" t="s">
        <v>109</v>
      </c>
      <c r="H20" s="8" t="s">
        <v>46</v>
      </c>
      <c r="I20" s="101"/>
      <c r="J20" s="47"/>
      <c r="L20" s="42" t="s">
        <v>111</v>
      </c>
      <c r="M20" s="43"/>
      <c r="N20" s="43"/>
      <c r="O20" s="23"/>
    </row>
    <row r="21" spans="1:15" ht="15.75" thickBot="1" x14ac:dyDescent="0.3">
      <c r="A21" s="10">
        <v>7907</v>
      </c>
      <c r="B21" s="11" t="s">
        <v>42</v>
      </c>
      <c r="C21" s="11" t="s">
        <v>43</v>
      </c>
      <c r="D21" s="11"/>
      <c r="E21" s="11" t="s">
        <v>29</v>
      </c>
      <c r="F21" s="11" t="s">
        <v>39</v>
      </c>
      <c r="G21" s="11" t="s">
        <v>109</v>
      </c>
      <c r="H21" s="11" t="s">
        <v>46</v>
      </c>
      <c r="I21" s="46"/>
      <c r="J21" s="104"/>
      <c r="L21" s="39" t="s">
        <v>134</v>
      </c>
      <c r="M21" s="40"/>
      <c r="N21" s="40"/>
      <c r="O21" s="29"/>
    </row>
    <row r="22" spans="1:15" ht="15.75" thickBot="1" x14ac:dyDescent="0.3">
      <c r="A22" s="67">
        <v>3209</v>
      </c>
      <c r="B22" s="68" t="s">
        <v>56</v>
      </c>
      <c r="C22" s="68" t="s">
        <v>5</v>
      </c>
      <c r="D22" s="68"/>
      <c r="E22" s="84" t="s">
        <v>54</v>
      </c>
      <c r="F22" s="68" t="s">
        <v>39</v>
      </c>
      <c r="G22" s="68" t="s">
        <v>109</v>
      </c>
      <c r="H22" s="68" t="s">
        <v>45</v>
      </c>
      <c r="I22" s="83"/>
      <c r="L22" s="66" t="s">
        <v>135</v>
      </c>
      <c r="M22" s="41"/>
      <c r="N22" s="41"/>
      <c r="O22" s="25"/>
    </row>
    <row r="23" spans="1:15" x14ac:dyDescent="0.25">
      <c r="A23" s="80">
        <v>1089</v>
      </c>
      <c r="B23" s="81" t="s">
        <v>47</v>
      </c>
      <c r="C23" s="81" t="s">
        <v>48</v>
      </c>
      <c r="D23" s="81"/>
      <c r="E23" s="81" t="s">
        <v>21</v>
      </c>
      <c r="F23" s="81" t="s">
        <v>49</v>
      </c>
      <c r="G23" s="81" t="s">
        <v>108</v>
      </c>
      <c r="H23" s="81" t="s">
        <v>45</v>
      </c>
      <c r="I23" s="82">
        <v>179</v>
      </c>
    </row>
    <row r="24" spans="1:15" x14ac:dyDescent="0.25">
      <c r="A24" s="7">
        <v>4092</v>
      </c>
      <c r="B24" s="8" t="s">
        <v>50</v>
      </c>
      <c r="C24" s="8" t="s">
        <v>51</v>
      </c>
      <c r="D24" s="8"/>
      <c r="E24" s="8" t="s">
        <v>20</v>
      </c>
      <c r="F24" s="8" t="s">
        <v>49</v>
      </c>
      <c r="G24" s="8" t="s">
        <v>108</v>
      </c>
      <c r="H24" s="8" t="s">
        <v>45</v>
      </c>
      <c r="I24" s="9">
        <v>115</v>
      </c>
    </row>
    <row r="25" spans="1:15" ht="15.75" thickBot="1" x14ac:dyDescent="0.3">
      <c r="A25" s="10">
        <v>9507</v>
      </c>
      <c r="B25" s="11" t="s">
        <v>52</v>
      </c>
      <c r="C25" s="11" t="s">
        <v>53</v>
      </c>
      <c r="D25" s="11"/>
      <c r="E25" s="11" t="s">
        <v>29</v>
      </c>
      <c r="F25" s="11" t="s">
        <v>49</v>
      </c>
      <c r="G25" s="11" t="s">
        <v>108</v>
      </c>
      <c r="H25" s="11" t="s">
        <v>45</v>
      </c>
      <c r="I25" s="12">
        <v>164</v>
      </c>
    </row>
    <row r="26" spans="1:15" x14ac:dyDescent="0.25">
      <c r="A26" s="7">
        <v>9712</v>
      </c>
      <c r="B26" s="8" t="s">
        <v>55</v>
      </c>
      <c r="C26" s="8" t="s">
        <v>16</v>
      </c>
      <c r="D26" s="8"/>
      <c r="E26" s="8" t="s">
        <v>21</v>
      </c>
      <c r="F26" s="8" t="s">
        <v>49</v>
      </c>
      <c r="G26" s="8" t="s">
        <v>109</v>
      </c>
      <c r="H26" s="8" t="s">
        <v>46</v>
      </c>
      <c r="I26" s="48"/>
      <c r="J26" s="105"/>
    </row>
    <row r="27" spans="1:15" x14ac:dyDescent="0.25">
      <c r="A27" s="10">
        <v>4639</v>
      </c>
      <c r="B27" s="11" t="s">
        <v>56</v>
      </c>
      <c r="C27" s="11" t="s">
        <v>48</v>
      </c>
      <c r="D27" s="11"/>
      <c r="E27" s="11" t="s">
        <v>20</v>
      </c>
      <c r="F27" s="11" t="s">
        <v>49</v>
      </c>
      <c r="G27" s="11" t="s">
        <v>109</v>
      </c>
      <c r="H27" s="11" t="s">
        <v>46</v>
      </c>
      <c r="I27" s="102"/>
      <c r="J27" s="106"/>
    </row>
    <row r="28" spans="1:15" ht="15.75" thickBot="1" x14ac:dyDescent="0.3">
      <c r="A28" s="7">
        <v>1046</v>
      </c>
      <c r="B28" s="8" t="s">
        <v>57</v>
      </c>
      <c r="C28" s="8" t="s">
        <v>58</v>
      </c>
      <c r="D28" s="8"/>
      <c r="E28" s="8" t="s">
        <v>29</v>
      </c>
      <c r="F28" s="8" t="s">
        <v>49</v>
      </c>
      <c r="G28" s="8" t="s">
        <v>109</v>
      </c>
      <c r="H28" s="8" t="s">
        <v>46</v>
      </c>
      <c r="I28" s="48"/>
      <c r="J28" s="74"/>
    </row>
    <row r="29" spans="1:15" ht="15.75" thickBot="1" x14ac:dyDescent="0.3">
      <c r="A29" s="13">
        <v>2891</v>
      </c>
      <c r="B29" s="14" t="s">
        <v>59</v>
      </c>
      <c r="C29" s="14" t="s">
        <v>60</v>
      </c>
      <c r="D29" s="14"/>
      <c r="E29" s="85" t="s">
        <v>54</v>
      </c>
      <c r="F29" s="14" t="s">
        <v>49</v>
      </c>
      <c r="G29" s="14" t="s">
        <v>109</v>
      </c>
      <c r="H29" s="14" t="s">
        <v>46</v>
      </c>
      <c r="I29" s="45"/>
    </row>
    <row r="30" spans="1:15" x14ac:dyDescent="0.25">
      <c r="A30" s="7">
        <v>3309</v>
      </c>
      <c r="B30" s="8" t="s">
        <v>11</v>
      </c>
      <c r="C30" s="8" t="s">
        <v>12</v>
      </c>
      <c r="D30" s="8"/>
      <c r="E30" s="8" t="s">
        <v>21</v>
      </c>
      <c r="F30" s="8" t="s">
        <v>61</v>
      </c>
      <c r="G30" s="8" t="s">
        <v>108</v>
      </c>
      <c r="H30" s="8" t="s">
        <v>45</v>
      </c>
      <c r="I30" s="9">
        <v>165</v>
      </c>
    </row>
    <row r="31" spans="1:15" x14ac:dyDescent="0.25">
      <c r="A31" s="10">
        <v>6906</v>
      </c>
      <c r="B31" s="11" t="s">
        <v>62</v>
      </c>
      <c r="C31" s="11" t="s">
        <v>63</v>
      </c>
      <c r="D31" s="11"/>
      <c r="E31" s="11" t="s">
        <v>21</v>
      </c>
      <c r="F31" s="11" t="s">
        <v>61</v>
      </c>
      <c r="G31" s="11" t="s">
        <v>108</v>
      </c>
      <c r="H31" s="11" t="s">
        <v>45</v>
      </c>
      <c r="I31" s="12">
        <v>173</v>
      </c>
    </row>
    <row r="32" spans="1:15" x14ac:dyDescent="0.25">
      <c r="A32" s="7">
        <v>9301</v>
      </c>
      <c r="B32" s="8" t="s">
        <v>64</v>
      </c>
      <c r="C32" s="8" t="s">
        <v>65</v>
      </c>
      <c r="D32" s="8"/>
      <c r="E32" s="8" t="s">
        <v>20</v>
      </c>
      <c r="F32" s="8" t="s">
        <v>61</v>
      </c>
      <c r="G32" s="8" t="s">
        <v>108</v>
      </c>
      <c r="H32" s="8" t="s">
        <v>46</v>
      </c>
      <c r="I32" s="9">
        <v>166</v>
      </c>
    </row>
    <row r="33" spans="1:10" x14ac:dyDescent="0.25">
      <c r="A33" s="10">
        <v>1709</v>
      </c>
      <c r="B33" s="11" t="s">
        <v>6</v>
      </c>
      <c r="C33" s="11" t="s">
        <v>66</v>
      </c>
      <c r="D33" s="11"/>
      <c r="E33" s="11" t="s">
        <v>20</v>
      </c>
      <c r="F33" s="11" t="s">
        <v>61</v>
      </c>
      <c r="G33" s="11" t="s">
        <v>108</v>
      </c>
      <c r="H33" s="11" t="s">
        <v>45</v>
      </c>
      <c r="I33" s="12">
        <v>101</v>
      </c>
    </row>
    <row r="34" spans="1:10" x14ac:dyDescent="0.25">
      <c r="A34" s="7">
        <v>5109</v>
      </c>
      <c r="B34" s="8" t="s">
        <v>67</v>
      </c>
      <c r="C34" s="8" t="s">
        <v>68</v>
      </c>
      <c r="D34" s="8"/>
      <c r="E34" s="8" t="s">
        <v>29</v>
      </c>
      <c r="F34" s="8" t="s">
        <v>61</v>
      </c>
      <c r="G34" s="8" t="s">
        <v>108</v>
      </c>
      <c r="H34" s="8" t="s">
        <v>46</v>
      </c>
      <c r="I34" s="9">
        <v>155</v>
      </c>
    </row>
    <row r="35" spans="1:10" ht="15.75" thickBot="1" x14ac:dyDescent="0.3">
      <c r="A35" s="10">
        <v>7508</v>
      </c>
      <c r="B35" s="11" t="s">
        <v>34</v>
      </c>
      <c r="C35" s="11" t="s">
        <v>69</v>
      </c>
      <c r="D35" s="11"/>
      <c r="E35" s="11" t="s">
        <v>29</v>
      </c>
      <c r="F35" s="11" t="s">
        <v>61</v>
      </c>
      <c r="G35" s="11" t="s">
        <v>108</v>
      </c>
      <c r="H35" s="11" t="s">
        <v>45</v>
      </c>
      <c r="I35" s="12">
        <v>159</v>
      </c>
    </row>
    <row r="36" spans="1:10" x14ac:dyDescent="0.25">
      <c r="A36" s="7">
        <v>2130</v>
      </c>
      <c r="B36" s="8" t="s">
        <v>56</v>
      </c>
      <c r="C36" s="8" t="s">
        <v>70</v>
      </c>
      <c r="D36" s="8"/>
      <c r="E36" s="8" t="s">
        <v>21</v>
      </c>
      <c r="F36" s="8" t="s">
        <v>71</v>
      </c>
      <c r="G36" s="8" t="s">
        <v>109</v>
      </c>
      <c r="H36" s="8" t="s">
        <v>46</v>
      </c>
      <c r="I36" s="101"/>
      <c r="J36" s="105"/>
    </row>
    <row r="37" spans="1:10" x14ac:dyDescent="0.25">
      <c r="A37" s="10">
        <v>3307</v>
      </c>
      <c r="B37" s="11" t="s">
        <v>72</v>
      </c>
      <c r="C37" s="11" t="s">
        <v>73</v>
      </c>
      <c r="D37" s="11"/>
      <c r="E37" s="11" t="s">
        <v>20</v>
      </c>
      <c r="F37" s="11" t="s">
        <v>71</v>
      </c>
      <c r="G37" s="11" t="s">
        <v>109</v>
      </c>
      <c r="H37" s="11" t="s">
        <v>46</v>
      </c>
      <c r="I37" s="107"/>
      <c r="J37" s="47"/>
    </row>
    <row r="38" spans="1:10" ht="15.75" thickBot="1" x14ac:dyDescent="0.3">
      <c r="A38" s="7">
        <v>2819</v>
      </c>
      <c r="B38" s="8" t="s">
        <v>140</v>
      </c>
      <c r="C38" s="8" t="s">
        <v>141</v>
      </c>
      <c r="D38" s="8"/>
      <c r="E38" s="8" t="s">
        <v>29</v>
      </c>
      <c r="F38" s="8" t="s">
        <v>71</v>
      </c>
      <c r="G38" s="8" t="s">
        <v>109</v>
      </c>
      <c r="H38" s="8" t="s">
        <v>46</v>
      </c>
      <c r="I38" s="108"/>
      <c r="J38" s="74"/>
    </row>
    <row r="39" spans="1:10" ht="15.75" thickBot="1" x14ac:dyDescent="0.3">
      <c r="A39" s="13">
        <v>9138</v>
      </c>
      <c r="B39" s="14" t="s">
        <v>142</v>
      </c>
      <c r="C39" s="14" t="s">
        <v>143</v>
      </c>
      <c r="D39" s="14"/>
      <c r="E39" s="85" t="s">
        <v>54</v>
      </c>
      <c r="F39" s="14" t="s">
        <v>71</v>
      </c>
      <c r="G39" s="14" t="s">
        <v>109</v>
      </c>
      <c r="H39" s="14" t="s">
        <v>46</v>
      </c>
      <c r="I39" s="45"/>
    </row>
  </sheetData>
  <mergeCells count="4">
    <mergeCell ref="A4:B4"/>
    <mergeCell ref="C4:D4"/>
    <mergeCell ref="L6:O7"/>
    <mergeCell ref="A1:G2"/>
  </mergeCells>
  <conditionalFormatting sqref="J19:J21 J26:J28 J36:J38">
    <cfRule type="cellIs" dxfId="2" priority="3" operator="greaterThan">
      <formula>59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8857C-1D0F-4152-B857-56A9D33B583E}">
  <sheetPr codeName="Hoja3"/>
  <dimension ref="A1:G18"/>
  <sheetViews>
    <sheetView workbookViewId="0">
      <selection sqref="A1:G2"/>
    </sheetView>
  </sheetViews>
  <sheetFormatPr baseColWidth="10" defaultRowHeight="15" x14ac:dyDescent="0.25"/>
  <cols>
    <col min="1" max="1" width="38.42578125" customWidth="1"/>
    <col min="2" max="2" width="11.85546875" style="2" bestFit="1" customWidth="1"/>
  </cols>
  <sheetData>
    <row r="1" spans="1:7" ht="15" customHeight="1" x14ac:dyDescent="0.25">
      <c r="A1" s="123" t="str">
        <f>IF(Plantilla!C4&lt;&gt;"",Plantilla!C4&amp;" "&amp;"plus","")</f>
        <v/>
      </c>
      <c r="B1" s="123"/>
      <c r="C1" s="123"/>
      <c r="D1" s="123"/>
      <c r="E1" s="123"/>
      <c r="F1" s="123"/>
      <c r="G1" s="123"/>
    </row>
    <row r="2" spans="1:7" ht="15" customHeight="1" x14ac:dyDescent="0.25">
      <c r="A2" s="123"/>
      <c r="B2" s="123"/>
      <c r="C2" s="123"/>
      <c r="D2" s="123"/>
      <c r="E2" s="123"/>
      <c r="F2" s="123"/>
      <c r="G2" s="123"/>
    </row>
    <row r="3" spans="1:7" ht="15.75" thickBot="1" x14ac:dyDescent="0.3"/>
    <row r="4" spans="1:7" ht="15" customHeight="1" x14ac:dyDescent="0.25">
      <c r="A4" s="117" t="s">
        <v>97</v>
      </c>
      <c r="B4" s="119"/>
    </row>
    <row r="5" spans="1:7" ht="15" customHeight="1" x14ac:dyDescent="0.25">
      <c r="A5" s="120"/>
      <c r="B5" s="122"/>
    </row>
    <row r="6" spans="1:7" x14ac:dyDescent="0.25">
      <c r="A6" s="16" t="s">
        <v>98</v>
      </c>
      <c r="B6" s="30"/>
    </row>
    <row r="7" spans="1:7" ht="30" x14ac:dyDescent="0.25">
      <c r="A7" s="18" t="s">
        <v>99</v>
      </c>
      <c r="B7" s="31"/>
    </row>
    <row r="8" spans="1:7" ht="30" x14ac:dyDescent="0.25">
      <c r="A8" s="19" t="s">
        <v>174</v>
      </c>
      <c r="B8" s="30"/>
    </row>
    <row r="9" spans="1:7" ht="45" x14ac:dyDescent="0.25">
      <c r="A9" s="18" t="s">
        <v>123</v>
      </c>
      <c r="B9" s="31"/>
    </row>
    <row r="10" spans="1:7" ht="30" x14ac:dyDescent="0.25">
      <c r="A10" s="19" t="s">
        <v>175</v>
      </c>
      <c r="B10" s="30"/>
    </row>
    <row r="11" spans="1:7" x14ac:dyDescent="0.25">
      <c r="A11" s="18" t="s">
        <v>112</v>
      </c>
      <c r="B11" s="31"/>
    </row>
    <row r="12" spans="1:7" ht="30" x14ac:dyDescent="0.25">
      <c r="A12" s="19" t="s">
        <v>118</v>
      </c>
      <c r="B12" s="30"/>
    </row>
    <row r="13" spans="1:7" ht="30" x14ac:dyDescent="0.25">
      <c r="A13" s="18" t="s">
        <v>176</v>
      </c>
      <c r="B13" s="31"/>
    </row>
    <row r="14" spans="1:7" ht="30" x14ac:dyDescent="0.25">
      <c r="A14" s="19" t="s">
        <v>101</v>
      </c>
      <c r="B14" s="30"/>
    </row>
    <row r="15" spans="1:7" x14ac:dyDescent="0.25">
      <c r="A15" s="17" t="s">
        <v>136</v>
      </c>
      <c r="B15" s="31"/>
    </row>
    <row r="16" spans="1:7" ht="15.75" thickBot="1" x14ac:dyDescent="0.3">
      <c r="A16" s="21" t="s">
        <v>137</v>
      </c>
      <c r="B16" s="32"/>
    </row>
    <row r="17" spans="2:2" x14ac:dyDescent="0.25">
      <c r="B17"/>
    </row>
    <row r="18" spans="2:2" x14ac:dyDescent="0.25">
      <c r="B18"/>
    </row>
  </sheetData>
  <mergeCells count="2">
    <mergeCell ref="A4:B5"/>
    <mergeCell ref="A1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C1F17-D1E1-427C-B188-500FAB11B03B}">
  <sheetPr codeName="Hoja4"/>
  <dimension ref="A1:O37"/>
  <sheetViews>
    <sheetView workbookViewId="0">
      <selection sqref="A1:G2"/>
    </sheetView>
  </sheetViews>
  <sheetFormatPr baseColWidth="10" defaultRowHeight="15" x14ac:dyDescent="0.25"/>
  <cols>
    <col min="1" max="1" width="13.5703125" customWidth="1"/>
    <col min="2" max="3" width="11.42578125" customWidth="1"/>
    <col min="4" max="5" width="13.140625" bestFit="1" customWidth="1"/>
    <col min="6" max="6" width="22" bestFit="1" customWidth="1"/>
    <col min="8" max="8" width="11.42578125" customWidth="1"/>
    <col min="9" max="9" width="11.5703125" bestFit="1" customWidth="1"/>
    <col min="10" max="11" width="11.42578125" customWidth="1"/>
    <col min="12" max="12" width="36.42578125" bestFit="1" customWidth="1"/>
    <col min="13" max="13" width="15.28515625" bestFit="1" customWidth="1"/>
    <col min="14" max="14" width="21" bestFit="1" customWidth="1"/>
    <col min="15" max="15" width="18.5703125" bestFit="1" customWidth="1"/>
    <col min="17" max="17" width="11.42578125" customWidth="1"/>
    <col min="30" max="30" width="11.42578125" customWidth="1"/>
  </cols>
  <sheetData>
    <row r="1" spans="1:15" x14ac:dyDescent="0.25">
      <c r="A1" s="123" t="str">
        <f>IF(Plantilla!C4&lt;&gt;"",Plantilla!C4&amp;" "&amp;"plus","")</f>
        <v/>
      </c>
      <c r="B1" s="123"/>
      <c r="C1" s="123"/>
      <c r="D1" s="123"/>
      <c r="E1" s="123"/>
      <c r="F1" s="123"/>
      <c r="G1" s="123"/>
    </row>
    <row r="2" spans="1:15" x14ac:dyDescent="0.25">
      <c r="A2" s="123"/>
      <c r="B2" s="123"/>
      <c r="C2" s="123"/>
      <c r="D2" s="123"/>
      <c r="E2" s="123"/>
      <c r="F2" s="123"/>
      <c r="G2" s="123"/>
    </row>
    <row r="3" spans="1:15" ht="15.75" thickBot="1" x14ac:dyDescent="0.3"/>
    <row r="4" spans="1:15" ht="15.75" customHeight="1" thickBot="1" x14ac:dyDescent="0.3">
      <c r="A4" s="54" t="s">
        <v>128</v>
      </c>
      <c r="B4" s="28" t="s">
        <v>127</v>
      </c>
      <c r="C4" s="28" t="s">
        <v>129</v>
      </c>
      <c r="D4" s="28" t="s">
        <v>138</v>
      </c>
      <c r="E4" s="28" t="s">
        <v>130</v>
      </c>
      <c r="F4" s="28" t="s">
        <v>2</v>
      </c>
      <c r="G4" s="55" t="s">
        <v>0</v>
      </c>
      <c r="I4" s="59" t="s">
        <v>38</v>
      </c>
      <c r="J4" s="60" t="s">
        <v>102</v>
      </c>
      <c r="L4" s="117" t="s">
        <v>177</v>
      </c>
      <c r="M4" s="118"/>
      <c r="N4" s="118"/>
      <c r="O4" s="119"/>
    </row>
    <row r="5" spans="1:15" ht="15" customHeight="1" x14ac:dyDescent="0.25">
      <c r="A5" s="56">
        <f>VLOOKUP(Plantilla!F7,$I$5:$J$8,2,FALSE)*Plantilla!I7</f>
        <v>12600</v>
      </c>
      <c r="B5" s="53">
        <f>A5*10%</f>
        <v>1260</v>
      </c>
      <c r="C5" s="53">
        <f>A5*2%</f>
        <v>252</v>
      </c>
      <c r="D5" s="53" t="str">
        <f>IF(Plantilla!I7&gt;=170,"SI","NO")</f>
        <v>SI</v>
      </c>
      <c r="E5" s="53">
        <f>A5-B5-C5+(IF(D5="SI",500,0))</f>
        <v>11588</v>
      </c>
      <c r="F5" s="11" t="str">
        <f>CONCATENATE(Plantilla!C7," ",Plantilla!B7)</f>
        <v>JUAN PÉREZ</v>
      </c>
      <c r="G5" s="11">
        <v>1967</v>
      </c>
      <c r="I5" s="61" t="s">
        <v>39</v>
      </c>
      <c r="J5" s="62">
        <v>70</v>
      </c>
      <c r="L5" s="120"/>
      <c r="M5" s="121"/>
      <c r="N5" s="121"/>
      <c r="O5" s="122"/>
    </row>
    <row r="6" spans="1:15" x14ac:dyDescent="0.25">
      <c r="A6" s="58">
        <f>VLOOKUP(Plantilla!F8,$I$5:$J$8,2,FALSE)*Plantilla!I8</f>
        <v>12600</v>
      </c>
      <c r="B6" s="57">
        <f>A6*10%</f>
        <v>1260</v>
      </c>
      <c r="C6" s="57">
        <f>A6*2%</f>
        <v>252</v>
      </c>
      <c r="D6" s="57" t="str">
        <f>IF(Plantilla!I8&gt;=170,"SI","NO")</f>
        <v>SI</v>
      </c>
      <c r="E6" s="57">
        <f>A6-B6-C6+(IF(D6="SI",500,0))</f>
        <v>11588</v>
      </c>
      <c r="F6" s="8" t="str">
        <f>CONCATENATE(Plantilla!C8," ",Plantilla!B8)</f>
        <v>DANIEL SALAZAR</v>
      </c>
      <c r="G6" s="8">
        <v>4921</v>
      </c>
      <c r="I6" s="63" t="s">
        <v>49</v>
      </c>
      <c r="J6" s="64">
        <v>65</v>
      </c>
      <c r="L6" s="26" t="s">
        <v>105</v>
      </c>
      <c r="M6" s="49" t="s">
        <v>119</v>
      </c>
      <c r="N6" s="49" t="s">
        <v>124</v>
      </c>
      <c r="O6" s="27" t="s">
        <v>125</v>
      </c>
    </row>
    <row r="7" spans="1:15" x14ac:dyDescent="0.25">
      <c r="A7" s="56">
        <f>VLOOKUP(Plantilla!F9,$I$5:$J$8,2,FALSE)*Plantilla!I9</f>
        <v>12530</v>
      </c>
      <c r="B7" s="53">
        <f t="shared" ref="B7:B35" si="0">A7*10%</f>
        <v>1253</v>
      </c>
      <c r="C7" s="53">
        <f t="shared" ref="C7:C35" si="1">A7*2%</f>
        <v>250.6</v>
      </c>
      <c r="D7" s="53" t="str">
        <f>IF(Plantilla!I9&gt;=170,"SI","NO")</f>
        <v>SI</v>
      </c>
      <c r="E7" s="53">
        <f t="shared" ref="E7:E35" si="2">A7-B7-C7+(IF(D7="SI",500,0))</f>
        <v>11526.4</v>
      </c>
      <c r="F7" s="11" t="str">
        <f>CONCATENATE(Plantilla!C9," ",Plantilla!B9)</f>
        <v>ALONSO BALTAZAR</v>
      </c>
      <c r="G7" s="11">
        <v>1980</v>
      </c>
      <c r="I7" s="109" t="s">
        <v>61</v>
      </c>
      <c r="J7" s="110">
        <v>50</v>
      </c>
      <c r="L7" s="24" t="s">
        <v>103</v>
      </c>
      <c r="M7" s="50"/>
      <c r="N7" s="50"/>
      <c r="O7" s="33"/>
    </row>
    <row r="8" spans="1:15" ht="15.75" thickBot="1" x14ac:dyDescent="0.3">
      <c r="A8" s="58">
        <f>VLOOKUP(Plantilla!F10,$I$5:$J$8,2,FALSE)*Plantilla!I10</f>
        <v>12180</v>
      </c>
      <c r="B8" s="57">
        <f t="shared" si="0"/>
        <v>1218</v>
      </c>
      <c r="C8" s="57">
        <f t="shared" si="1"/>
        <v>243.6</v>
      </c>
      <c r="D8" s="57" t="str">
        <f>IF(Plantilla!I10&gt;=170,"SI","NO")</f>
        <v>SI</v>
      </c>
      <c r="E8" s="57">
        <f t="shared" si="2"/>
        <v>11218.4</v>
      </c>
      <c r="F8" s="8" t="str">
        <f>CONCATENATE(Plantilla!C10," ",Plantilla!B10)</f>
        <v>FRANCISCO AGUILAR</v>
      </c>
      <c r="G8" s="8">
        <v>9706</v>
      </c>
      <c r="I8" s="111" t="s">
        <v>71</v>
      </c>
      <c r="J8" s="112">
        <v>50</v>
      </c>
      <c r="L8" s="22" t="s">
        <v>104</v>
      </c>
      <c r="M8" s="51"/>
      <c r="N8" s="51"/>
      <c r="O8" s="34"/>
    </row>
    <row r="9" spans="1:15" x14ac:dyDescent="0.25">
      <c r="A9" s="56">
        <f>VLOOKUP(Plantilla!F11,$I$5:$J$8,2,FALSE)*Plantilla!I11</f>
        <v>11760</v>
      </c>
      <c r="B9" s="53">
        <f t="shared" si="0"/>
        <v>1176</v>
      </c>
      <c r="C9" s="53">
        <f t="shared" si="1"/>
        <v>235.20000000000002</v>
      </c>
      <c r="D9" s="53" t="str">
        <f>IF(Plantilla!I11&gt;=170,"SI","NO")</f>
        <v>NO</v>
      </c>
      <c r="E9" s="53">
        <f t="shared" si="2"/>
        <v>10348.799999999999</v>
      </c>
      <c r="F9" s="11" t="str">
        <f>CONCATENATE(Plantilla!C11," ",Plantilla!B11)</f>
        <v>ALEJANDRO SALDAÑA</v>
      </c>
      <c r="G9" s="11">
        <v>4678</v>
      </c>
      <c r="L9" s="24" t="s">
        <v>131</v>
      </c>
      <c r="M9" s="50"/>
      <c r="N9" s="50"/>
      <c r="O9" s="33"/>
    </row>
    <row r="10" spans="1:15" x14ac:dyDescent="0.25">
      <c r="A10" s="58">
        <f>VLOOKUP(Plantilla!F12,$I$5:$J$8,2,FALSE)*Plantilla!I12</f>
        <v>11200</v>
      </c>
      <c r="B10" s="57">
        <f t="shared" si="0"/>
        <v>1120</v>
      </c>
      <c r="C10" s="57">
        <f t="shared" si="1"/>
        <v>224</v>
      </c>
      <c r="D10" s="57" t="str">
        <f>IF(Plantilla!I12&gt;=170,"SI","NO")</f>
        <v>NO</v>
      </c>
      <c r="E10" s="57">
        <f t="shared" si="2"/>
        <v>9856</v>
      </c>
      <c r="F10" s="8" t="str">
        <f>CONCATENATE(Plantilla!C12," ",Plantilla!B12)</f>
        <v>MARIANO VÁZQUEZ</v>
      </c>
      <c r="G10" s="8">
        <v>8378</v>
      </c>
      <c r="L10" s="22" t="s">
        <v>106</v>
      </c>
      <c r="M10" s="51"/>
      <c r="N10" s="51"/>
      <c r="O10" s="34"/>
    </row>
    <row r="11" spans="1:15" x14ac:dyDescent="0.25">
      <c r="A11" s="56">
        <f>VLOOKUP(Plantilla!F13,$I$5:$J$8,2,FALSE)*Plantilla!I13</f>
        <v>11830</v>
      </c>
      <c r="B11" s="53">
        <f t="shared" si="0"/>
        <v>1183</v>
      </c>
      <c r="C11" s="53">
        <f t="shared" si="1"/>
        <v>236.6</v>
      </c>
      <c r="D11" s="53" t="str">
        <f>IF(Plantilla!I13&gt;=170,"SI","NO")</f>
        <v>NO</v>
      </c>
      <c r="E11" s="53">
        <f t="shared" si="2"/>
        <v>10410.4</v>
      </c>
      <c r="F11" s="11" t="str">
        <f>CONCATENATE(Plantilla!C13," ",Plantilla!B13)</f>
        <v>JOSÉ CASILLAS</v>
      </c>
      <c r="G11" s="11">
        <v>1748</v>
      </c>
      <c r="I11" s="65"/>
      <c r="L11" s="24" t="s">
        <v>113</v>
      </c>
      <c r="M11" s="50"/>
      <c r="N11" s="50"/>
      <c r="O11" s="33"/>
    </row>
    <row r="12" spans="1:15" x14ac:dyDescent="0.25">
      <c r="A12" s="58">
        <f>VLOOKUP(Plantilla!F14,$I$5:$J$8,2,FALSE)*Plantilla!I14</f>
        <v>11340</v>
      </c>
      <c r="B12" s="57">
        <f t="shared" si="0"/>
        <v>1134</v>
      </c>
      <c r="C12" s="57">
        <f t="shared" si="1"/>
        <v>226.8</v>
      </c>
      <c r="D12" s="57" t="str">
        <f>IF(Plantilla!I14&gt;=170,"SI","NO")</f>
        <v>NO</v>
      </c>
      <c r="E12" s="57">
        <f t="shared" si="2"/>
        <v>9979.2000000000007</v>
      </c>
      <c r="F12" s="8" t="str">
        <f>CONCATENATE(Plantilla!C14," ",Plantilla!B14)</f>
        <v>DANIEL ECHEVERRIA</v>
      </c>
      <c r="G12" s="8">
        <v>8024</v>
      </c>
      <c r="L12" s="22" t="s">
        <v>114</v>
      </c>
      <c r="M12" s="51"/>
      <c r="N12" s="51"/>
      <c r="O12" s="34"/>
    </row>
    <row r="13" spans="1:15" x14ac:dyDescent="0.25">
      <c r="A13" s="56">
        <f>VLOOKUP(Plantilla!F15,$I$5:$J$8,2,FALSE)*Plantilla!I15</f>
        <v>12460</v>
      </c>
      <c r="B13" s="53">
        <f t="shared" si="0"/>
        <v>1246</v>
      </c>
      <c r="C13" s="53">
        <f t="shared" si="1"/>
        <v>249.20000000000002</v>
      </c>
      <c r="D13" s="53" t="str">
        <f>IF(Plantilla!I15&gt;=170,"SI","NO")</f>
        <v>SI</v>
      </c>
      <c r="E13" s="53">
        <f t="shared" si="2"/>
        <v>11464.8</v>
      </c>
      <c r="F13" s="11" t="str">
        <f>CONCATENATE(Plantilla!C15," ",Plantilla!B15)</f>
        <v>JOEL RÍOS</v>
      </c>
      <c r="G13" s="11">
        <v>1648</v>
      </c>
      <c r="L13" s="24" t="s">
        <v>120</v>
      </c>
      <c r="M13" s="50"/>
      <c r="N13" s="50"/>
      <c r="O13" s="33"/>
    </row>
    <row r="14" spans="1:15" x14ac:dyDescent="0.25">
      <c r="A14" s="58">
        <f>VLOOKUP(Plantilla!F16,$I$5:$J$8,2,FALSE)*Plantilla!I16</f>
        <v>12250</v>
      </c>
      <c r="B14" s="57">
        <f t="shared" si="0"/>
        <v>1225</v>
      </c>
      <c r="C14" s="57">
        <f t="shared" si="1"/>
        <v>245</v>
      </c>
      <c r="D14" s="57" t="str">
        <f>IF(Plantilla!I16&gt;=170,"SI","NO")</f>
        <v>SI</v>
      </c>
      <c r="E14" s="57">
        <f t="shared" si="2"/>
        <v>11280</v>
      </c>
      <c r="F14" s="8" t="str">
        <f>CONCATENATE(Plantilla!C16," ",Plantilla!B16)</f>
        <v>SERGIO GONZALES</v>
      </c>
      <c r="G14" s="8">
        <v>4023</v>
      </c>
      <c r="L14" s="22" t="s">
        <v>115</v>
      </c>
      <c r="M14" s="51"/>
      <c r="N14" s="51"/>
      <c r="O14" s="34"/>
    </row>
    <row r="15" spans="1:15" ht="15" customHeight="1" x14ac:dyDescent="0.25">
      <c r="A15" s="56">
        <f>VLOOKUP(Plantilla!F17,$I$5:$J$8,2,FALSE)*Plantilla!I17</f>
        <v>12320</v>
      </c>
      <c r="B15" s="53">
        <f t="shared" si="0"/>
        <v>1232</v>
      </c>
      <c r="C15" s="53">
        <f t="shared" si="1"/>
        <v>246.4</v>
      </c>
      <c r="D15" s="53" t="str">
        <f>IF(Plantilla!I17&gt;=170,"SI","NO")</f>
        <v>SI</v>
      </c>
      <c r="E15" s="53">
        <f t="shared" si="2"/>
        <v>11341.6</v>
      </c>
      <c r="F15" s="11" t="str">
        <f>CONCATENATE(Plantilla!C17," ",Plantilla!B17)</f>
        <v>DONATO ZARAGOZA</v>
      </c>
      <c r="G15" s="11">
        <v>9173</v>
      </c>
      <c r="L15" s="44" t="s">
        <v>116</v>
      </c>
      <c r="M15" s="52"/>
      <c r="N15" s="50"/>
      <c r="O15" s="33"/>
    </row>
    <row r="16" spans="1:15" x14ac:dyDescent="0.25">
      <c r="A16" s="58">
        <f>VLOOKUP(Plantilla!F18,$I$5:$J$8,2,FALSE)*Plantilla!I18</f>
        <v>12390</v>
      </c>
      <c r="B16" s="57">
        <f t="shared" si="0"/>
        <v>1239</v>
      </c>
      <c r="C16" s="57">
        <f t="shared" si="1"/>
        <v>247.8</v>
      </c>
      <c r="D16" s="57" t="str">
        <f>IF(Plantilla!I18&gt;=170,"SI","NO")</f>
        <v>SI</v>
      </c>
      <c r="E16" s="57">
        <f t="shared" si="2"/>
        <v>11403.2</v>
      </c>
      <c r="F16" s="8" t="str">
        <f>CONCATENATE(Plantilla!C18," ",Plantilla!B18)</f>
        <v>LAZARO CÁRDENAS</v>
      </c>
      <c r="G16" s="8">
        <v>2046</v>
      </c>
      <c r="L16" s="22" t="s">
        <v>117</v>
      </c>
      <c r="M16" s="51"/>
      <c r="N16" s="51"/>
      <c r="O16" s="34"/>
    </row>
    <row r="17" spans="1:15" x14ac:dyDescent="0.25">
      <c r="A17" s="56">
        <f>VLOOKUP(Plantilla!F19,$I$5:$J$8,2,FALSE)*Plantilla!I19</f>
        <v>0</v>
      </c>
      <c r="B17" s="53">
        <f t="shared" si="0"/>
        <v>0</v>
      </c>
      <c r="C17" s="53">
        <f t="shared" si="1"/>
        <v>0</v>
      </c>
      <c r="D17" s="53" t="str">
        <f>IF(Plantilla!I19&gt;=170,"SI","NO")</f>
        <v>NO</v>
      </c>
      <c r="E17" s="53">
        <f t="shared" si="2"/>
        <v>0</v>
      </c>
      <c r="F17" s="11" t="str">
        <f>CONCATENATE(Plantilla!C19," ",Plantilla!B19)</f>
        <v>SANTIAGO CERVANTES</v>
      </c>
      <c r="G17" s="11">
        <v>9102</v>
      </c>
      <c r="L17" s="24" t="s">
        <v>126</v>
      </c>
      <c r="M17" s="50"/>
      <c r="N17" s="50"/>
      <c r="O17" s="33"/>
    </row>
    <row r="18" spans="1:15" x14ac:dyDescent="0.25">
      <c r="A18" s="58">
        <f>VLOOKUP(Plantilla!F20,$I$5:$J$8,2,FALSE)*Plantilla!I20</f>
        <v>0</v>
      </c>
      <c r="B18" s="57">
        <f t="shared" si="0"/>
        <v>0</v>
      </c>
      <c r="C18" s="57">
        <f t="shared" si="1"/>
        <v>0</v>
      </c>
      <c r="D18" s="57" t="str">
        <f>IF(Plantilla!I20&gt;=170,"SI","NO")</f>
        <v>NO</v>
      </c>
      <c r="E18" s="57">
        <f t="shared" si="2"/>
        <v>0</v>
      </c>
      <c r="F18" s="8" t="str">
        <f>CONCATENATE(Plantilla!C20," ",Plantilla!B20)</f>
        <v>SALVADOR MORFIN</v>
      </c>
      <c r="G18" s="8">
        <v>1409</v>
      </c>
      <c r="L18" s="22" t="s">
        <v>139</v>
      </c>
      <c r="M18" s="51"/>
      <c r="N18" s="78"/>
      <c r="O18" s="34"/>
    </row>
    <row r="19" spans="1:15" ht="15.75" thickBot="1" x14ac:dyDescent="0.3">
      <c r="A19" s="56">
        <f>VLOOKUP(Plantilla!F21,$I$5:$J$8,2,FALSE)*Plantilla!I21</f>
        <v>0</v>
      </c>
      <c r="B19" s="53">
        <f t="shared" si="0"/>
        <v>0</v>
      </c>
      <c r="C19" s="53">
        <f t="shared" si="1"/>
        <v>0</v>
      </c>
      <c r="D19" s="53" t="str">
        <f>IF(Plantilla!I21&gt;=170,"SI","NO")</f>
        <v>NO</v>
      </c>
      <c r="E19" s="53">
        <f t="shared" si="2"/>
        <v>0</v>
      </c>
      <c r="F19" s="11" t="str">
        <f>CONCATENATE(Plantilla!C21," ",Plantilla!B21)</f>
        <v>PEDRO JUÁREZ</v>
      </c>
      <c r="G19" s="11">
        <v>7907</v>
      </c>
      <c r="L19" s="75" t="s">
        <v>178</v>
      </c>
      <c r="M19" s="76"/>
      <c r="N19" s="76"/>
      <c r="O19" s="77"/>
    </row>
    <row r="20" spans="1:15" x14ac:dyDescent="0.25">
      <c r="A20" s="58">
        <f>VLOOKUP(Plantilla!F22,$I$5:$J$8,2,FALSE)*Plantilla!I22</f>
        <v>0</v>
      </c>
      <c r="B20" s="57">
        <f t="shared" si="0"/>
        <v>0</v>
      </c>
      <c r="C20" s="57">
        <f t="shared" si="1"/>
        <v>0</v>
      </c>
      <c r="D20" s="57" t="str">
        <f>IF(Plantilla!I22&gt;=170,"SI","NO")</f>
        <v>NO</v>
      </c>
      <c r="E20" s="57">
        <f t="shared" si="2"/>
        <v>0</v>
      </c>
      <c r="F20" s="8" t="str">
        <f>CONCATENATE(Plantilla!C22," ",Plantilla!B22)</f>
        <v>JUAN LÓPEZ</v>
      </c>
      <c r="G20" s="8">
        <v>3209</v>
      </c>
    </row>
    <row r="21" spans="1:15" x14ac:dyDescent="0.25">
      <c r="A21" s="56">
        <f>VLOOKUP(Plantilla!F23,$I$5:$J$8,2,FALSE)*Plantilla!I23</f>
        <v>11635</v>
      </c>
      <c r="B21" s="53">
        <f t="shared" si="0"/>
        <v>1163.5</v>
      </c>
      <c r="C21" s="53">
        <f t="shared" si="1"/>
        <v>232.70000000000002</v>
      </c>
      <c r="D21" s="53" t="str">
        <f>IF(Plantilla!I23&gt;=170,"SI","NO")</f>
        <v>SI</v>
      </c>
      <c r="E21" s="53">
        <f t="shared" si="2"/>
        <v>10738.8</v>
      </c>
      <c r="F21" s="11" t="str">
        <f>CONCATENATE(Plantilla!C23," ",Plantilla!B23)</f>
        <v>ESTEBAN ROBLES</v>
      </c>
      <c r="G21" s="11">
        <v>1089</v>
      </c>
    </row>
    <row r="22" spans="1:15" x14ac:dyDescent="0.25">
      <c r="A22" s="58">
        <f>VLOOKUP(Plantilla!F24,$I$5:$J$8,2,FALSE)*Plantilla!I24</f>
        <v>7475</v>
      </c>
      <c r="B22" s="57">
        <f t="shared" si="0"/>
        <v>747.5</v>
      </c>
      <c r="C22" s="57">
        <f t="shared" si="1"/>
        <v>149.5</v>
      </c>
      <c r="D22" s="57" t="str">
        <f>IF(Plantilla!I24&gt;=170,"SI","NO")</f>
        <v>NO</v>
      </c>
      <c r="E22" s="57">
        <f t="shared" si="2"/>
        <v>6578</v>
      </c>
      <c r="F22" s="8" t="str">
        <f>CONCATENATE(Plantilla!C24," ",Plantilla!B24)</f>
        <v>EDUARDO ESPARZA</v>
      </c>
      <c r="G22" s="8">
        <v>4092</v>
      </c>
    </row>
    <row r="23" spans="1:15" x14ac:dyDescent="0.25">
      <c r="A23" s="56">
        <f>VLOOKUP(Plantilla!F25,$I$5:$J$8,2,FALSE)*Plantilla!I25</f>
        <v>10660</v>
      </c>
      <c r="B23" s="53">
        <f t="shared" si="0"/>
        <v>1066</v>
      </c>
      <c r="C23" s="53">
        <f t="shared" si="1"/>
        <v>213.20000000000002</v>
      </c>
      <c r="D23" s="53" t="str">
        <f>IF(Plantilla!I25&gt;=170,"SI","NO")</f>
        <v>NO</v>
      </c>
      <c r="E23" s="53">
        <f t="shared" si="2"/>
        <v>9380.7999999999993</v>
      </c>
      <c r="F23" s="11" t="str">
        <f>CONCATENATE(Plantilla!C25," ",Plantilla!B25)</f>
        <v>RUBÉN CORONA</v>
      </c>
      <c r="G23" s="11">
        <v>9507</v>
      </c>
    </row>
    <row r="24" spans="1:15" x14ac:dyDescent="0.25">
      <c r="A24" s="58">
        <f>VLOOKUP(Plantilla!F26,$I$5:$J$8,2,FALSE)*Plantilla!I26</f>
        <v>0</v>
      </c>
      <c r="B24" s="57">
        <f t="shared" si="0"/>
        <v>0</v>
      </c>
      <c r="C24" s="57">
        <f t="shared" si="1"/>
        <v>0</v>
      </c>
      <c r="D24" s="57" t="str">
        <f>IF(Plantilla!I26&gt;=170,"SI","NO")</f>
        <v>NO</v>
      </c>
      <c r="E24" s="57">
        <f t="shared" si="2"/>
        <v>0</v>
      </c>
      <c r="F24" s="8" t="str">
        <f>CONCATENATE(Plantilla!C26," ",Plantilla!B26)</f>
        <v>FRANCISCO RAMÍREZ</v>
      </c>
      <c r="G24" s="8">
        <v>9712</v>
      </c>
    </row>
    <row r="25" spans="1:15" x14ac:dyDescent="0.25">
      <c r="A25" s="56">
        <f>VLOOKUP(Plantilla!F27,$I$5:$J$8,2,FALSE)*Plantilla!I27</f>
        <v>0</v>
      </c>
      <c r="B25" s="53">
        <f t="shared" si="0"/>
        <v>0</v>
      </c>
      <c r="C25" s="53">
        <f t="shared" si="1"/>
        <v>0</v>
      </c>
      <c r="D25" s="53" t="str">
        <f>IF(Plantilla!I27&gt;=170,"SI","NO")</f>
        <v>NO</v>
      </c>
      <c r="E25" s="53">
        <f t="shared" si="2"/>
        <v>0</v>
      </c>
      <c r="F25" s="11" t="str">
        <f>CONCATENATE(Plantilla!C27," ",Plantilla!B27)</f>
        <v>ESTEBAN LÓPEZ</v>
      </c>
      <c r="G25" s="11">
        <v>4639</v>
      </c>
    </row>
    <row r="26" spans="1:15" x14ac:dyDescent="0.25">
      <c r="A26" s="58">
        <f>VLOOKUP(Plantilla!F28,$I$5:$J$8,2,FALSE)*Plantilla!I28</f>
        <v>0</v>
      </c>
      <c r="B26" s="57">
        <f t="shared" si="0"/>
        <v>0</v>
      </c>
      <c r="C26" s="57">
        <f t="shared" si="1"/>
        <v>0</v>
      </c>
      <c r="D26" s="57" t="str">
        <f>IF(Plantilla!I28&gt;=170,"SI","NO")</f>
        <v>NO</v>
      </c>
      <c r="E26" s="57">
        <f t="shared" si="2"/>
        <v>0</v>
      </c>
      <c r="F26" s="8" t="str">
        <f>CONCATENATE(Plantilla!C28," ",Plantilla!B28)</f>
        <v>IVÁN RODRIGUEZ</v>
      </c>
      <c r="G26" s="8">
        <v>1046</v>
      </c>
    </row>
    <row r="27" spans="1:15" x14ac:dyDescent="0.25">
      <c r="A27" s="56">
        <f>VLOOKUP(Plantilla!F29,$I$5:$J$8,2,FALSE)*Plantilla!I29</f>
        <v>0</v>
      </c>
      <c r="B27" s="53">
        <f t="shared" si="0"/>
        <v>0</v>
      </c>
      <c r="C27" s="53">
        <f t="shared" si="1"/>
        <v>0</v>
      </c>
      <c r="D27" s="53" t="str">
        <f>IF(Plantilla!I29&gt;=170,"SI","NO")</f>
        <v>NO</v>
      </c>
      <c r="E27" s="53">
        <f t="shared" si="2"/>
        <v>0</v>
      </c>
      <c r="F27" s="11" t="str">
        <f>CONCATENATE(Plantilla!C29," ",Plantilla!B29)</f>
        <v>ÁLVARO OCEGUEDA</v>
      </c>
      <c r="G27" s="11">
        <v>2891</v>
      </c>
    </row>
    <row r="28" spans="1:15" x14ac:dyDescent="0.25">
      <c r="A28" s="58">
        <f>VLOOKUP(Plantilla!F30,$I$5:$J$8,2,FALSE)*Plantilla!I30</f>
        <v>8250</v>
      </c>
      <c r="B28" s="57">
        <f t="shared" si="0"/>
        <v>825</v>
      </c>
      <c r="C28" s="57">
        <f t="shared" si="1"/>
        <v>165</v>
      </c>
      <c r="D28" s="57" t="str">
        <f>IF(Plantilla!I30&gt;=170,"SI","NO")</f>
        <v>NO</v>
      </c>
      <c r="E28" s="57">
        <f t="shared" si="2"/>
        <v>7260</v>
      </c>
      <c r="F28" s="8" t="str">
        <f>CONCATENATE(Plantilla!C30," ",Plantilla!B30)</f>
        <v>ASHLEY BALTAZAR</v>
      </c>
      <c r="G28" s="8">
        <v>3309</v>
      </c>
    </row>
    <row r="29" spans="1:15" x14ac:dyDescent="0.25">
      <c r="A29" s="56">
        <f>VLOOKUP(Plantilla!F31,$I$5:$J$8,2,FALSE)*Plantilla!I31</f>
        <v>8650</v>
      </c>
      <c r="B29" s="53">
        <f t="shared" si="0"/>
        <v>865</v>
      </c>
      <c r="C29" s="53">
        <f t="shared" si="1"/>
        <v>173</v>
      </c>
      <c r="D29" s="53" t="str">
        <f>IF(Plantilla!I31&gt;=170,"SI","NO")</f>
        <v>SI</v>
      </c>
      <c r="E29" s="53">
        <f t="shared" si="2"/>
        <v>8112</v>
      </c>
      <c r="F29" s="11" t="str">
        <f>CONCATENATE(Plantilla!C31," ",Plantilla!B31)</f>
        <v>MIRIAM SÁNCHEZ</v>
      </c>
      <c r="G29" s="11">
        <v>6906</v>
      </c>
    </row>
    <row r="30" spans="1:15" x14ac:dyDescent="0.25">
      <c r="A30" s="58">
        <f>VLOOKUP(Plantilla!F32,$I$5:$J$8,2,FALSE)*Plantilla!I32</f>
        <v>8300</v>
      </c>
      <c r="B30" s="57">
        <f t="shared" si="0"/>
        <v>830</v>
      </c>
      <c r="C30" s="57">
        <f t="shared" si="1"/>
        <v>166</v>
      </c>
      <c r="D30" s="57" t="str">
        <f>IF(Plantilla!I32&gt;=170,"SI","NO")</f>
        <v>NO</v>
      </c>
      <c r="E30" s="57">
        <f t="shared" si="2"/>
        <v>7304</v>
      </c>
      <c r="F30" s="8" t="str">
        <f>CONCATENATE(Plantilla!C32," ",Plantilla!B32)</f>
        <v>TANIA ARANDA</v>
      </c>
      <c r="G30" s="8">
        <v>9301</v>
      </c>
    </row>
    <row r="31" spans="1:15" x14ac:dyDescent="0.25">
      <c r="A31" s="56">
        <f>VLOOKUP(Plantilla!F33,$I$5:$J$8,2,FALSE)*Plantilla!I33</f>
        <v>5050</v>
      </c>
      <c r="B31" s="53">
        <f t="shared" si="0"/>
        <v>505</v>
      </c>
      <c r="C31" s="53">
        <f t="shared" si="1"/>
        <v>101</v>
      </c>
      <c r="D31" s="53" t="str">
        <f>IF(Plantilla!I33&gt;=170,"SI","NO")</f>
        <v>NO</v>
      </c>
      <c r="E31" s="53">
        <f t="shared" si="2"/>
        <v>4444</v>
      </c>
      <c r="F31" s="11" t="str">
        <f>CONCATENATE(Plantilla!C33," ",Plantilla!B33)</f>
        <v>CATALINA PÉREZ</v>
      </c>
      <c r="G31" s="11">
        <v>1709</v>
      </c>
    </row>
    <row r="32" spans="1:15" x14ac:dyDescent="0.25">
      <c r="A32" s="58">
        <f>VLOOKUP(Plantilla!F34,$I$5:$J$8,2,FALSE)*Plantilla!I34</f>
        <v>7750</v>
      </c>
      <c r="B32" s="57">
        <f t="shared" si="0"/>
        <v>775</v>
      </c>
      <c r="C32" s="57">
        <f t="shared" si="1"/>
        <v>155</v>
      </c>
      <c r="D32" s="57" t="str">
        <f>IF(Plantilla!I34&gt;=170,"SI","NO")</f>
        <v>NO</v>
      </c>
      <c r="E32" s="57">
        <f t="shared" si="2"/>
        <v>6820</v>
      </c>
      <c r="F32" s="8" t="str">
        <f>CONCATENATE(Plantilla!C34," ",Plantilla!B34)</f>
        <v>KARLA CONTRERAS</v>
      </c>
      <c r="G32" s="8">
        <v>5109</v>
      </c>
    </row>
    <row r="33" spans="1:7" x14ac:dyDescent="0.25">
      <c r="A33" s="56">
        <f>VLOOKUP(Plantilla!F35,$I$5:$J$8,2,FALSE)*Plantilla!I35</f>
        <v>7950</v>
      </c>
      <c r="B33" s="53">
        <f t="shared" si="0"/>
        <v>795</v>
      </c>
      <c r="C33" s="53">
        <f t="shared" si="1"/>
        <v>159</v>
      </c>
      <c r="D33" s="53" t="str">
        <f>IF(Plantilla!I35&gt;=170,"SI","NO")</f>
        <v>NO</v>
      </c>
      <c r="E33" s="53">
        <f t="shared" si="2"/>
        <v>6996</v>
      </c>
      <c r="F33" s="11" t="str">
        <f>CONCATENATE(Plantilla!C35," ",Plantilla!B35)</f>
        <v>GUADALUPE CÁRDENAS</v>
      </c>
      <c r="G33" s="11">
        <v>7508</v>
      </c>
    </row>
    <row r="34" spans="1:7" x14ac:dyDescent="0.25">
      <c r="A34" s="58">
        <f>VLOOKUP(Plantilla!F36,$I$5:$J$8,2,FALSE)*Plantilla!I36</f>
        <v>0</v>
      </c>
      <c r="B34" s="57">
        <f t="shared" si="0"/>
        <v>0</v>
      </c>
      <c r="C34" s="57">
        <f t="shared" si="1"/>
        <v>0</v>
      </c>
      <c r="D34" s="57" t="str">
        <f>IF(Plantilla!I36&gt;=170,"SI","NO")</f>
        <v>NO</v>
      </c>
      <c r="E34" s="57">
        <f t="shared" si="2"/>
        <v>0</v>
      </c>
      <c r="F34" s="8" t="str">
        <f>CONCATENATE(Plantilla!C36," ",Plantilla!B36)</f>
        <v>FEDERICO LÓPEZ</v>
      </c>
      <c r="G34" s="8">
        <v>2130</v>
      </c>
    </row>
    <row r="35" spans="1:7" x14ac:dyDescent="0.25">
      <c r="A35" s="56">
        <f>VLOOKUP(Plantilla!F37,$I$5:$J$8,2,FALSE)*Plantilla!I37</f>
        <v>0</v>
      </c>
      <c r="B35" s="53">
        <f t="shared" si="0"/>
        <v>0</v>
      </c>
      <c r="C35" s="53">
        <f t="shared" si="1"/>
        <v>0</v>
      </c>
      <c r="D35" s="53" t="str">
        <f>IF(Plantilla!I37&gt;=170,"SI","NO")</f>
        <v>NO</v>
      </c>
      <c r="E35" s="53">
        <f t="shared" si="2"/>
        <v>0</v>
      </c>
      <c r="F35" s="11" t="str">
        <f>CONCATENATE(Plantilla!C37," ",Plantilla!B37)</f>
        <v>ERNESTO PALACIOS</v>
      </c>
      <c r="G35" s="11">
        <v>3307</v>
      </c>
    </row>
    <row r="36" spans="1:7" x14ac:dyDescent="0.25">
      <c r="A36" s="58">
        <f>VLOOKUP(Plantilla!F38,$I$5:$J$8,2,FALSE)*Plantilla!I38</f>
        <v>0</v>
      </c>
      <c r="B36" s="57">
        <f t="shared" ref="B36:B37" si="3">A36*10%</f>
        <v>0</v>
      </c>
      <c r="C36" s="57">
        <f t="shared" ref="C36:C37" si="4">A36*2%</f>
        <v>0</v>
      </c>
      <c r="D36" s="57" t="str">
        <f>IF(Plantilla!I38&gt;=170,"SI","NO")</f>
        <v>NO</v>
      </c>
      <c r="E36" s="57">
        <f t="shared" ref="E36:E37" si="5">A36-B36-C36+(IF(D36="SI",500,0))</f>
        <v>0</v>
      </c>
      <c r="F36" s="8" t="str">
        <f>CONCATENATE(Plantilla!C38," ",Plantilla!B38)</f>
        <v>LUIS FERNÁNDEZ</v>
      </c>
      <c r="G36" s="8">
        <v>4484</v>
      </c>
    </row>
    <row r="37" spans="1:7" x14ac:dyDescent="0.25">
      <c r="A37" s="56">
        <f>VLOOKUP(Plantilla!F39,$I$5:$J$8,2,FALSE)*Plantilla!I39</f>
        <v>0</v>
      </c>
      <c r="B37" s="53">
        <f t="shared" si="3"/>
        <v>0</v>
      </c>
      <c r="C37" s="53">
        <f t="shared" si="4"/>
        <v>0</v>
      </c>
      <c r="D37" s="53" t="str">
        <f>IF(Plantilla!I39&gt;=170,"SI","NO")</f>
        <v>NO</v>
      </c>
      <c r="E37" s="53">
        <f t="shared" si="5"/>
        <v>0</v>
      </c>
      <c r="F37" s="11" t="str">
        <f>CONCATENATE(Plantilla!C39," ",Plantilla!B39)</f>
        <v>JAIME PARRA</v>
      </c>
      <c r="G37" s="11">
        <v>5661</v>
      </c>
    </row>
  </sheetData>
  <mergeCells count="2">
    <mergeCell ref="A1:G2"/>
    <mergeCell ref="L4:O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5825C-E179-44B4-A026-FCE48F029385}">
  <sheetPr codeName="Hoja6"/>
  <dimension ref="A1:O19"/>
  <sheetViews>
    <sheetView workbookViewId="0">
      <selection sqref="A1:G2"/>
    </sheetView>
  </sheetViews>
  <sheetFormatPr baseColWidth="10" defaultRowHeight="15" x14ac:dyDescent="0.25"/>
  <cols>
    <col min="2" max="3" width="9.5703125" customWidth="1"/>
    <col min="5" max="5" width="19.7109375" bestFit="1" customWidth="1"/>
    <col min="8" max="8" width="20.28515625" bestFit="1" customWidth="1"/>
    <col min="9" max="9" width="12.5703125" bestFit="1" customWidth="1"/>
  </cols>
  <sheetData>
    <row r="1" spans="1:15" x14ac:dyDescent="0.25">
      <c r="A1" s="123" t="str">
        <f>IF(Plantilla!C4&lt;&gt;"",Plantilla!C4&amp;" "&amp;"plus","")</f>
        <v/>
      </c>
      <c r="B1" s="123"/>
      <c r="C1" s="123"/>
      <c r="D1" s="123"/>
      <c r="E1" s="123"/>
      <c r="F1" s="123"/>
      <c r="G1" s="123"/>
    </row>
    <row r="2" spans="1:15" x14ac:dyDescent="0.25">
      <c r="A2" s="123"/>
      <c r="B2" s="123"/>
      <c r="C2" s="123"/>
      <c r="D2" s="123"/>
      <c r="E2" s="123"/>
      <c r="F2" s="123"/>
      <c r="G2" s="123"/>
    </row>
    <row r="4" spans="1:15" x14ac:dyDescent="0.25">
      <c r="A4" s="3"/>
      <c r="B4" s="3"/>
      <c r="C4" s="3"/>
      <c r="D4" s="3"/>
      <c r="E4" s="3"/>
      <c r="F4" s="3"/>
    </row>
    <row r="5" spans="1:15" x14ac:dyDescent="0.25">
      <c r="A5" s="3"/>
      <c r="B5" s="3"/>
      <c r="C5" s="3"/>
      <c r="D5" s="3"/>
      <c r="E5" s="3"/>
      <c r="F5" s="3"/>
    </row>
    <row r="6" spans="1:15" x14ac:dyDescent="0.25">
      <c r="A6" s="3"/>
      <c r="B6" s="124" t="s">
        <v>85</v>
      </c>
      <c r="C6" s="124"/>
      <c r="D6" s="3"/>
      <c r="E6" s="15"/>
      <c r="F6" s="3"/>
    </row>
    <row r="7" spans="1:15" x14ac:dyDescent="0.25">
      <c r="A7" s="3"/>
      <c r="B7" s="3"/>
      <c r="C7" s="3"/>
      <c r="D7" s="3"/>
      <c r="E7" s="35"/>
      <c r="F7" s="3"/>
    </row>
    <row r="8" spans="1:15" x14ac:dyDescent="0.25">
      <c r="A8" s="3"/>
      <c r="B8" s="124" t="s">
        <v>132</v>
      </c>
      <c r="C8" s="124"/>
      <c r="D8" s="3"/>
      <c r="E8" s="15"/>
      <c r="F8" s="3"/>
    </row>
    <row r="9" spans="1:15" x14ac:dyDescent="0.25">
      <c r="A9" s="3"/>
      <c r="B9" s="3"/>
      <c r="C9" s="3"/>
      <c r="D9" s="3"/>
      <c r="E9" s="35"/>
      <c r="F9" s="3"/>
    </row>
    <row r="10" spans="1:15" x14ac:dyDescent="0.25">
      <c r="A10" s="3"/>
      <c r="B10" s="124" t="s">
        <v>38</v>
      </c>
      <c r="C10" s="124"/>
      <c r="D10" s="3"/>
      <c r="E10" s="15"/>
      <c r="F10" s="3"/>
      <c r="G10" s="36" t="s">
        <v>121</v>
      </c>
      <c r="H10" s="37" t="s">
        <v>122</v>
      </c>
      <c r="I10" s="37" t="s">
        <v>74</v>
      </c>
      <c r="J10" s="37" t="s">
        <v>75</v>
      </c>
      <c r="K10" s="37" t="s">
        <v>79</v>
      </c>
      <c r="L10" s="37" t="s">
        <v>80</v>
      </c>
      <c r="M10" s="37" t="s">
        <v>81</v>
      </c>
      <c r="N10" s="37" t="s">
        <v>82</v>
      </c>
      <c r="O10" s="37" t="s">
        <v>133</v>
      </c>
    </row>
    <row r="11" spans="1:15" x14ac:dyDescent="0.25">
      <c r="A11" s="3"/>
      <c r="B11" s="3"/>
      <c r="C11" s="3"/>
      <c r="D11" s="3"/>
      <c r="E11" s="35"/>
      <c r="F11" s="3"/>
      <c r="H11" s="38"/>
      <c r="I11" s="38"/>
      <c r="J11" s="38"/>
      <c r="K11" s="38"/>
      <c r="L11" s="38"/>
      <c r="M11" s="38"/>
      <c r="N11" s="38"/>
      <c r="O11" s="38"/>
    </row>
    <row r="12" spans="1:15" x14ac:dyDescent="0.25">
      <c r="A12" s="3"/>
      <c r="B12" s="124" t="s">
        <v>10</v>
      </c>
      <c r="C12" s="124"/>
      <c r="D12" s="3"/>
      <c r="E12" s="15"/>
      <c r="F12" s="3"/>
    </row>
    <row r="13" spans="1:15" x14ac:dyDescent="0.25">
      <c r="A13" s="3"/>
      <c r="B13" s="3"/>
      <c r="C13" s="3"/>
      <c r="D13" s="3"/>
      <c r="E13" s="35"/>
      <c r="F13" s="3"/>
    </row>
    <row r="14" spans="1:15" x14ac:dyDescent="0.25">
      <c r="A14" s="3"/>
      <c r="B14" s="124" t="s">
        <v>44</v>
      </c>
      <c r="C14" s="124"/>
      <c r="D14" s="3"/>
      <c r="E14" s="15"/>
      <c r="F14" s="3"/>
    </row>
    <row r="15" spans="1:15" x14ac:dyDescent="0.25">
      <c r="A15" s="3"/>
      <c r="B15" s="3"/>
      <c r="C15" s="3"/>
      <c r="D15" s="3"/>
      <c r="E15" s="3"/>
      <c r="F15" s="3"/>
    </row>
    <row r="16" spans="1:15" x14ac:dyDescent="0.25">
      <c r="A16" s="3"/>
      <c r="B16" s="124" t="s">
        <v>107</v>
      </c>
      <c r="C16" s="124"/>
      <c r="D16" s="3"/>
      <c r="E16" s="15"/>
      <c r="F16" s="3"/>
    </row>
    <row r="17" spans="1:8" x14ac:dyDescent="0.25">
      <c r="A17" s="3"/>
      <c r="B17" s="3"/>
      <c r="C17" s="3"/>
      <c r="D17" s="3"/>
      <c r="E17" s="3"/>
      <c r="F17" s="3"/>
    </row>
    <row r="18" spans="1:8" x14ac:dyDescent="0.25">
      <c r="A18" s="3"/>
      <c r="B18" s="124" t="s">
        <v>100</v>
      </c>
      <c r="C18" s="124"/>
      <c r="D18" s="3"/>
      <c r="E18" s="15"/>
      <c r="F18" s="3"/>
      <c r="G18" s="36" t="s">
        <v>121</v>
      </c>
      <c r="H18" s="37" t="s">
        <v>144</v>
      </c>
    </row>
    <row r="19" spans="1:8" x14ac:dyDescent="0.25">
      <c r="A19" s="3"/>
      <c r="B19" s="3"/>
      <c r="C19" s="3"/>
      <c r="D19" s="3"/>
      <c r="E19" s="3"/>
      <c r="F19" s="3"/>
      <c r="H19" s="38"/>
    </row>
  </sheetData>
  <mergeCells count="8">
    <mergeCell ref="B16:C16"/>
    <mergeCell ref="B18:C18"/>
    <mergeCell ref="B14:C14"/>
    <mergeCell ref="A1:G2"/>
    <mergeCell ref="B6:C6"/>
    <mergeCell ref="B8:C8"/>
    <mergeCell ref="B10:C10"/>
    <mergeCell ref="B12:C12"/>
  </mergeCells>
  <conditionalFormatting sqref="E10">
    <cfRule type="cellIs" dxfId="1" priority="2" operator="equal">
      <formula>"CHOFER"</formula>
    </cfRule>
  </conditionalFormatting>
  <conditionalFormatting sqref="E18">
    <cfRule type="cellIs" dxfId="0" priority="1" operator="greaterThan">
      <formula>179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E8133-C9C7-42B0-B5F3-6DBE0076AD6F}">
  <dimension ref="A1:M35"/>
  <sheetViews>
    <sheetView zoomScaleNormal="100" workbookViewId="0">
      <selection sqref="A1:G2"/>
    </sheetView>
  </sheetViews>
  <sheetFormatPr baseColWidth="10" defaultRowHeight="15" x14ac:dyDescent="0.25"/>
  <cols>
    <col min="2" max="2" width="11.42578125" customWidth="1"/>
    <col min="8" max="8" width="12.140625" customWidth="1"/>
    <col min="12" max="12" width="49.28515625" bestFit="1" customWidth="1"/>
    <col min="13" max="13" width="12.140625" customWidth="1"/>
  </cols>
  <sheetData>
    <row r="1" spans="1:13" ht="15.75" thickBot="1" x14ac:dyDescent="0.3">
      <c r="A1" s="123" t="str">
        <f>IF(Plantilla!C4&lt;&gt;"",Plantilla!C4&amp;" "&amp;"plus","")</f>
        <v/>
      </c>
      <c r="B1" s="123"/>
      <c r="C1" s="123"/>
      <c r="D1" s="123"/>
      <c r="E1" s="123"/>
      <c r="F1" s="123"/>
      <c r="G1" s="123"/>
      <c r="I1" s="86" t="s">
        <v>149</v>
      </c>
      <c r="J1" s="87">
        <v>1200</v>
      </c>
    </row>
    <row r="2" spans="1:13" x14ac:dyDescent="0.25">
      <c r="A2" s="123"/>
      <c r="B2" s="123"/>
      <c r="C2" s="123"/>
      <c r="D2" s="123"/>
      <c r="E2" s="123"/>
      <c r="F2" s="123"/>
      <c r="G2" s="123"/>
    </row>
    <row r="3" spans="1:13" ht="15.75" thickBot="1" x14ac:dyDescent="0.3">
      <c r="A3" s="20"/>
    </row>
    <row r="4" spans="1:13" ht="15.75" thickBot="1" x14ac:dyDescent="0.3">
      <c r="A4" s="54" t="s">
        <v>0</v>
      </c>
      <c r="B4" s="28" t="s">
        <v>150</v>
      </c>
      <c r="C4" s="28" t="s">
        <v>151</v>
      </c>
      <c r="D4" s="28" t="s">
        <v>152</v>
      </c>
      <c r="E4" s="28" t="s">
        <v>153</v>
      </c>
      <c r="F4" s="28" t="s">
        <v>154</v>
      </c>
      <c r="G4" s="28" t="s">
        <v>155</v>
      </c>
      <c r="H4" s="28" t="s">
        <v>180</v>
      </c>
      <c r="I4" s="28" t="s">
        <v>156</v>
      </c>
      <c r="J4" s="55" t="s">
        <v>157</v>
      </c>
      <c r="L4" s="117" t="s">
        <v>179</v>
      </c>
      <c r="M4" s="119"/>
    </row>
    <row r="5" spans="1:13" x14ac:dyDescent="0.25">
      <c r="A5" s="10">
        <v>1967</v>
      </c>
      <c r="B5" s="56">
        <v>209</v>
      </c>
      <c r="C5" s="56">
        <v>161</v>
      </c>
      <c r="D5" s="56">
        <v>102</v>
      </c>
      <c r="E5" s="56">
        <v>170</v>
      </c>
      <c r="F5" s="56">
        <v>220</v>
      </c>
      <c r="G5" s="53">
        <v>254.8</v>
      </c>
      <c r="H5" s="88"/>
      <c r="I5" s="88"/>
      <c r="J5" s="89"/>
      <c r="L5" s="120"/>
      <c r="M5" s="122"/>
    </row>
    <row r="6" spans="1:13" x14ac:dyDescent="0.25">
      <c r="A6" s="7">
        <v>4921</v>
      </c>
      <c r="B6" s="58">
        <v>167</v>
      </c>
      <c r="C6" s="58">
        <v>237</v>
      </c>
      <c r="D6" s="58">
        <v>187</v>
      </c>
      <c r="E6" s="58">
        <v>246</v>
      </c>
      <c r="F6" s="58">
        <v>189</v>
      </c>
      <c r="G6" s="57">
        <v>252</v>
      </c>
      <c r="H6" s="90"/>
      <c r="I6" s="90"/>
      <c r="J6" s="91"/>
      <c r="L6" s="16" t="s">
        <v>158</v>
      </c>
      <c r="M6" s="30"/>
    </row>
    <row r="7" spans="1:13" x14ac:dyDescent="0.25">
      <c r="A7" s="10">
        <v>1980</v>
      </c>
      <c r="B7" s="56">
        <v>131</v>
      </c>
      <c r="C7" s="56">
        <v>137</v>
      </c>
      <c r="D7" s="56">
        <v>176</v>
      </c>
      <c r="E7" s="56">
        <v>166</v>
      </c>
      <c r="F7" s="56">
        <v>85</v>
      </c>
      <c r="G7" s="53">
        <v>250.6</v>
      </c>
      <c r="H7" s="88"/>
      <c r="I7" s="88"/>
      <c r="J7" s="89"/>
      <c r="L7" s="18" t="s">
        <v>159</v>
      </c>
      <c r="M7" s="31"/>
    </row>
    <row r="8" spans="1:13" x14ac:dyDescent="0.25">
      <c r="A8" s="7">
        <v>9706</v>
      </c>
      <c r="B8" s="58">
        <v>174</v>
      </c>
      <c r="C8" s="58">
        <v>83</v>
      </c>
      <c r="D8" s="58">
        <v>169</v>
      </c>
      <c r="E8" s="58">
        <v>152</v>
      </c>
      <c r="F8" s="58">
        <v>217</v>
      </c>
      <c r="G8" s="57">
        <v>243.6</v>
      </c>
      <c r="H8" s="90"/>
      <c r="I8" s="90"/>
      <c r="J8" s="91"/>
      <c r="L8" s="16" t="s">
        <v>160</v>
      </c>
      <c r="M8" s="30"/>
    </row>
    <row r="9" spans="1:13" x14ac:dyDescent="0.25">
      <c r="A9" s="10">
        <v>4678</v>
      </c>
      <c r="B9" s="56">
        <v>166</v>
      </c>
      <c r="C9" s="56">
        <v>183</v>
      </c>
      <c r="D9" s="56">
        <v>87</v>
      </c>
      <c r="E9" s="56">
        <v>166</v>
      </c>
      <c r="F9" s="56">
        <v>110</v>
      </c>
      <c r="G9" s="53">
        <v>235.20000000000002</v>
      </c>
      <c r="H9" s="88"/>
      <c r="I9" s="88"/>
      <c r="J9" s="89"/>
      <c r="L9" s="18" t="s">
        <v>161</v>
      </c>
      <c r="M9" s="31"/>
    </row>
    <row r="10" spans="1:13" x14ac:dyDescent="0.25">
      <c r="A10" s="7">
        <v>8378</v>
      </c>
      <c r="B10" s="58">
        <v>151</v>
      </c>
      <c r="C10" s="58">
        <v>182</v>
      </c>
      <c r="D10" s="58">
        <v>119</v>
      </c>
      <c r="E10" s="58">
        <v>177</v>
      </c>
      <c r="F10" s="58">
        <v>202</v>
      </c>
      <c r="G10" s="57">
        <v>224</v>
      </c>
      <c r="H10" s="90"/>
      <c r="I10" s="90"/>
      <c r="J10" s="91"/>
      <c r="L10" s="16" t="s">
        <v>162</v>
      </c>
      <c r="M10" s="30"/>
    </row>
    <row r="11" spans="1:13" x14ac:dyDescent="0.25">
      <c r="A11" s="10">
        <v>1748</v>
      </c>
      <c r="B11" s="56">
        <v>103</v>
      </c>
      <c r="C11" s="56">
        <v>141</v>
      </c>
      <c r="D11" s="56">
        <v>116</v>
      </c>
      <c r="E11" s="56">
        <v>118</v>
      </c>
      <c r="F11" s="56">
        <v>180</v>
      </c>
      <c r="G11" s="53">
        <v>236.6</v>
      </c>
      <c r="H11" s="88"/>
      <c r="I11" s="88"/>
      <c r="J11" s="89"/>
      <c r="L11" s="17" t="s">
        <v>163</v>
      </c>
      <c r="M11" s="31"/>
    </row>
    <row r="12" spans="1:13" ht="15.75" thickBot="1" x14ac:dyDescent="0.3">
      <c r="A12" s="7">
        <v>8024</v>
      </c>
      <c r="B12" s="58">
        <v>181</v>
      </c>
      <c r="C12" s="58">
        <v>162</v>
      </c>
      <c r="D12" s="58">
        <v>123</v>
      </c>
      <c r="E12" s="58">
        <v>124</v>
      </c>
      <c r="F12" s="58">
        <v>187</v>
      </c>
      <c r="G12" s="57">
        <v>226.8</v>
      </c>
      <c r="H12" s="90"/>
      <c r="I12" s="90"/>
      <c r="J12" s="91"/>
      <c r="L12" s="92" t="s">
        <v>164</v>
      </c>
      <c r="M12" s="32"/>
    </row>
    <row r="13" spans="1:13" x14ac:dyDescent="0.25">
      <c r="A13" s="10">
        <v>1648</v>
      </c>
      <c r="B13" s="56">
        <v>188</v>
      </c>
      <c r="C13" s="56">
        <v>231</v>
      </c>
      <c r="D13" s="56">
        <v>173</v>
      </c>
      <c r="E13" s="56">
        <v>235</v>
      </c>
      <c r="F13" s="56">
        <v>90</v>
      </c>
      <c r="G13" s="53">
        <v>249.20000000000002</v>
      </c>
      <c r="H13" s="88"/>
      <c r="I13" s="88"/>
      <c r="J13" s="89"/>
      <c r="L13" s="18" t="s">
        <v>165</v>
      </c>
      <c r="M13" s="93"/>
    </row>
    <row r="14" spans="1:13" x14ac:dyDescent="0.25">
      <c r="A14" s="7">
        <v>4023</v>
      </c>
      <c r="B14" s="58">
        <v>106</v>
      </c>
      <c r="C14" s="58">
        <v>160</v>
      </c>
      <c r="D14" s="58">
        <v>230</v>
      </c>
      <c r="E14" s="58">
        <v>131</v>
      </c>
      <c r="F14" s="58">
        <v>186</v>
      </c>
      <c r="G14" s="57">
        <v>245</v>
      </c>
      <c r="H14" s="90"/>
      <c r="I14" s="90"/>
      <c r="J14" s="91"/>
      <c r="L14" s="16" t="s">
        <v>166</v>
      </c>
      <c r="M14" s="94"/>
    </row>
    <row r="15" spans="1:13" x14ac:dyDescent="0.25">
      <c r="A15" s="10">
        <v>9173</v>
      </c>
      <c r="B15" s="56">
        <v>119</v>
      </c>
      <c r="C15" s="56">
        <v>179</v>
      </c>
      <c r="D15" s="56">
        <v>216</v>
      </c>
      <c r="E15" s="56">
        <v>99</v>
      </c>
      <c r="F15" s="56">
        <v>84</v>
      </c>
      <c r="G15" s="53">
        <v>246.4</v>
      </c>
      <c r="H15" s="88"/>
      <c r="I15" s="88"/>
      <c r="J15" s="89"/>
      <c r="L15" s="18" t="s">
        <v>167</v>
      </c>
      <c r="M15" s="95"/>
    </row>
    <row r="16" spans="1:13" x14ac:dyDescent="0.25">
      <c r="A16" s="7">
        <v>2046</v>
      </c>
      <c r="B16" s="58">
        <v>194</v>
      </c>
      <c r="C16" s="58">
        <v>211</v>
      </c>
      <c r="D16" s="58">
        <v>195</v>
      </c>
      <c r="E16" s="58">
        <v>164</v>
      </c>
      <c r="F16" s="58">
        <v>115</v>
      </c>
      <c r="G16" s="57">
        <v>247.8</v>
      </c>
      <c r="H16" s="90"/>
      <c r="I16" s="90"/>
      <c r="J16" s="91"/>
      <c r="L16" s="16" t="s">
        <v>168</v>
      </c>
      <c r="M16" s="94"/>
    </row>
    <row r="17" spans="1:13" x14ac:dyDescent="0.25">
      <c r="A17" s="10">
        <v>9102</v>
      </c>
      <c r="B17" s="56">
        <v>6</v>
      </c>
      <c r="C17" s="56">
        <v>3</v>
      </c>
      <c r="D17" s="56">
        <v>7</v>
      </c>
      <c r="E17" s="56">
        <v>6</v>
      </c>
      <c r="F17" s="56">
        <v>5</v>
      </c>
      <c r="G17" s="53">
        <v>7</v>
      </c>
      <c r="H17" s="88"/>
      <c r="I17" s="88"/>
      <c r="J17" s="89"/>
      <c r="L17" s="17" t="s">
        <v>169</v>
      </c>
      <c r="M17" s="93"/>
    </row>
    <row r="18" spans="1:13" x14ac:dyDescent="0.25">
      <c r="A18" s="7">
        <v>1409</v>
      </c>
      <c r="B18" s="58">
        <v>37</v>
      </c>
      <c r="C18" s="58">
        <v>34</v>
      </c>
      <c r="D18" s="58">
        <v>38</v>
      </c>
      <c r="E18" s="58">
        <v>39</v>
      </c>
      <c r="F18" s="58">
        <v>19</v>
      </c>
      <c r="G18" s="57">
        <v>43.4</v>
      </c>
      <c r="H18" s="90"/>
      <c r="I18" s="90"/>
      <c r="J18" s="91"/>
      <c r="L18" s="16" t="s">
        <v>170</v>
      </c>
      <c r="M18" s="94"/>
    </row>
    <row r="19" spans="1:13" x14ac:dyDescent="0.25">
      <c r="A19" s="10">
        <v>7907</v>
      </c>
      <c r="B19" s="56">
        <v>17</v>
      </c>
      <c r="C19" s="56">
        <v>8</v>
      </c>
      <c r="D19" s="56">
        <v>13</v>
      </c>
      <c r="E19" s="56">
        <v>14</v>
      </c>
      <c r="F19" s="56">
        <v>15</v>
      </c>
      <c r="G19" s="53">
        <v>19.600000000000001</v>
      </c>
      <c r="H19" s="88"/>
      <c r="I19" s="88"/>
      <c r="J19" s="89"/>
      <c r="L19" s="18" t="s">
        <v>171</v>
      </c>
      <c r="M19" s="95"/>
    </row>
    <row r="20" spans="1:13" x14ac:dyDescent="0.25">
      <c r="A20" s="7">
        <v>3209</v>
      </c>
      <c r="B20" s="58">
        <v>14</v>
      </c>
      <c r="C20" s="58">
        <v>32</v>
      </c>
      <c r="D20" s="58">
        <v>37</v>
      </c>
      <c r="E20" s="58">
        <v>37</v>
      </c>
      <c r="F20" s="58">
        <v>21</v>
      </c>
      <c r="G20" s="57">
        <v>42</v>
      </c>
      <c r="H20" s="90"/>
      <c r="I20" s="90"/>
      <c r="J20" s="91"/>
      <c r="L20" s="16" t="s">
        <v>172</v>
      </c>
      <c r="M20" s="94"/>
    </row>
    <row r="21" spans="1:13" ht="15.75" thickBot="1" x14ac:dyDescent="0.3">
      <c r="A21" s="10">
        <v>1089</v>
      </c>
      <c r="B21" s="56">
        <v>92</v>
      </c>
      <c r="C21" s="56">
        <v>232</v>
      </c>
      <c r="D21" s="56">
        <v>222</v>
      </c>
      <c r="E21" s="56">
        <v>198</v>
      </c>
      <c r="F21" s="56">
        <v>132</v>
      </c>
      <c r="G21" s="53">
        <v>235.3</v>
      </c>
      <c r="H21" s="88"/>
      <c r="I21" s="88"/>
      <c r="J21" s="89"/>
      <c r="L21" s="96" t="s">
        <v>173</v>
      </c>
      <c r="M21" s="97"/>
    </row>
    <row r="22" spans="1:13" x14ac:dyDescent="0.25">
      <c r="A22" s="7">
        <v>4092</v>
      </c>
      <c r="B22" s="58">
        <v>137</v>
      </c>
      <c r="C22" s="58">
        <v>64</v>
      </c>
      <c r="D22" s="58">
        <v>97</v>
      </c>
      <c r="E22" s="58">
        <v>144</v>
      </c>
      <c r="F22" s="58">
        <v>146</v>
      </c>
      <c r="G22" s="57">
        <v>149.5</v>
      </c>
      <c r="H22" s="90"/>
      <c r="I22" s="90"/>
      <c r="J22" s="91"/>
    </row>
    <row r="23" spans="1:13" x14ac:dyDescent="0.25">
      <c r="A23" s="10">
        <v>9507</v>
      </c>
      <c r="B23" s="56">
        <v>89</v>
      </c>
      <c r="C23" s="56">
        <v>157</v>
      </c>
      <c r="D23" s="56">
        <v>171</v>
      </c>
      <c r="E23" s="56">
        <v>166</v>
      </c>
      <c r="F23" s="56">
        <v>201</v>
      </c>
      <c r="G23" s="53">
        <v>213.20000000000002</v>
      </c>
      <c r="H23" s="88"/>
      <c r="I23" s="88"/>
      <c r="J23" s="89"/>
    </row>
    <row r="24" spans="1:13" x14ac:dyDescent="0.25">
      <c r="A24" s="7">
        <v>9712</v>
      </c>
      <c r="B24" s="58">
        <v>10</v>
      </c>
      <c r="C24" s="58">
        <v>0</v>
      </c>
      <c r="D24" s="58">
        <v>0</v>
      </c>
      <c r="E24" s="58">
        <v>0</v>
      </c>
      <c r="F24" s="58">
        <v>0</v>
      </c>
      <c r="G24" s="57">
        <v>0</v>
      </c>
      <c r="H24" s="90"/>
      <c r="I24" s="90"/>
      <c r="J24" s="91"/>
    </row>
    <row r="25" spans="1:13" x14ac:dyDescent="0.25">
      <c r="A25" s="10">
        <v>4639</v>
      </c>
      <c r="B25" s="56">
        <v>17</v>
      </c>
      <c r="C25" s="56">
        <v>27</v>
      </c>
      <c r="D25" s="56">
        <v>15</v>
      </c>
      <c r="E25" s="56">
        <v>13</v>
      </c>
      <c r="F25" s="56">
        <v>26</v>
      </c>
      <c r="G25" s="53">
        <v>42.9</v>
      </c>
      <c r="H25" s="88"/>
      <c r="I25" s="88"/>
      <c r="J25" s="89"/>
    </row>
    <row r="26" spans="1:13" x14ac:dyDescent="0.25">
      <c r="A26" s="7">
        <v>1046</v>
      </c>
      <c r="B26" s="58">
        <v>15</v>
      </c>
      <c r="C26" s="58">
        <v>7</v>
      </c>
      <c r="D26" s="58">
        <v>13</v>
      </c>
      <c r="E26" s="58">
        <v>14</v>
      </c>
      <c r="F26" s="58">
        <v>17</v>
      </c>
      <c r="G26" s="57">
        <v>20.8</v>
      </c>
      <c r="H26" s="90"/>
      <c r="I26" s="90"/>
      <c r="J26" s="91"/>
    </row>
    <row r="27" spans="1:13" x14ac:dyDescent="0.25">
      <c r="A27" s="10">
        <v>2891</v>
      </c>
      <c r="B27" s="56">
        <v>36</v>
      </c>
      <c r="C27" s="56">
        <v>37</v>
      </c>
      <c r="D27" s="56">
        <v>13</v>
      </c>
      <c r="E27" s="56">
        <v>23</v>
      </c>
      <c r="F27" s="56">
        <v>34</v>
      </c>
      <c r="G27" s="53">
        <v>41.6</v>
      </c>
      <c r="H27" s="88"/>
      <c r="I27" s="88"/>
      <c r="J27" s="89"/>
    </row>
    <row r="28" spans="1:13" x14ac:dyDescent="0.25">
      <c r="A28" s="7">
        <v>3309</v>
      </c>
      <c r="B28" s="58">
        <v>90</v>
      </c>
      <c r="C28" s="58">
        <v>102</v>
      </c>
      <c r="D28" s="58">
        <v>65</v>
      </c>
      <c r="E28" s="58">
        <v>115</v>
      </c>
      <c r="F28" s="58">
        <v>145</v>
      </c>
      <c r="G28" s="57">
        <v>165</v>
      </c>
      <c r="H28" s="90"/>
      <c r="I28" s="90"/>
      <c r="J28" s="91"/>
    </row>
    <row r="29" spans="1:13" x14ac:dyDescent="0.25">
      <c r="A29" s="10">
        <v>6906</v>
      </c>
      <c r="B29" s="56">
        <v>155</v>
      </c>
      <c r="C29" s="56">
        <v>81</v>
      </c>
      <c r="D29" s="56">
        <v>164</v>
      </c>
      <c r="E29" s="56">
        <v>62</v>
      </c>
      <c r="F29" s="56">
        <v>67</v>
      </c>
      <c r="G29" s="53">
        <v>173</v>
      </c>
      <c r="H29" s="88"/>
      <c r="I29" s="88"/>
      <c r="J29" s="89"/>
    </row>
    <row r="30" spans="1:13" x14ac:dyDescent="0.25">
      <c r="A30" s="7">
        <v>9301</v>
      </c>
      <c r="B30" s="58">
        <v>124</v>
      </c>
      <c r="C30" s="58">
        <v>55</v>
      </c>
      <c r="D30" s="58">
        <v>72</v>
      </c>
      <c r="E30" s="58">
        <v>95</v>
      </c>
      <c r="F30" s="58">
        <v>92</v>
      </c>
      <c r="G30" s="57">
        <v>166</v>
      </c>
      <c r="H30" s="90"/>
      <c r="I30" s="90"/>
      <c r="J30" s="91"/>
    </row>
    <row r="31" spans="1:13" x14ac:dyDescent="0.25">
      <c r="A31" s="10">
        <v>1709</v>
      </c>
      <c r="B31" s="56">
        <v>87</v>
      </c>
      <c r="C31" s="56">
        <v>138</v>
      </c>
      <c r="D31" s="56">
        <v>118</v>
      </c>
      <c r="E31" s="56">
        <v>75</v>
      </c>
      <c r="F31" s="56">
        <v>85</v>
      </c>
      <c r="G31" s="53">
        <v>101</v>
      </c>
      <c r="H31" s="88"/>
      <c r="I31" s="88"/>
      <c r="J31" s="89"/>
    </row>
    <row r="32" spans="1:13" x14ac:dyDescent="0.25">
      <c r="A32" s="7">
        <v>5109</v>
      </c>
      <c r="B32" s="58">
        <v>69</v>
      </c>
      <c r="C32" s="58">
        <v>155</v>
      </c>
      <c r="D32" s="58">
        <v>59</v>
      </c>
      <c r="E32" s="58">
        <v>155</v>
      </c>
      <c r="F32" s="58">
        <v>147</v>
      </c>
      <c r="G32" s="57">
        <v>155</v>
      </c>
      <c r="H32" s="90"/>
      <c r="I32" s="90"/>
      <c r="J32" s="91"/>
    </row>
    <row r="33" spans="1:10" x14ac:dyDescent="0.25">
      <c r="A33" s="10">
        <v>7508</v>
      </c>
      <c r="B33" s="56">
        <v>149</v>
      </c>
      <c r="C33" s="56">
        <v>63</v>
      </c>
      <c r="D33" s="56">
        <v>89</v>
      </c>
      <c r="E33" s="56">
        <v>148</v>
      </c>
      <c r="F33" s="56">
        <v>65</v>
      </c>
      <c r="G33" s="53">
        <v>159</v>
      </c>
      <c r="H33" s="88"/>
      <c r="I33" s="88"/>
      <c r="J33" s="89"/>
    </row>
    <row r="34" spans="1:10" x14ac:dyDescent="0.25">
      <c r="A34" s="7">
        <v>2130</v>
      </c>
      <c r="B34" s="58">
        <v>57</v>
      </c>
      <c r="C34" s="58">
        <v>57</v>
      </c>
      <c r="D34" s="58">
        <v>56</v>
      </c>
      <c r="E34" s="58">
        <v>58</v>
      </c>
      <c r="F34" s="58">
        <v>27</v>
      </c>
      <c r="G34" s="57">
        <v>40</v>
      </c>
      <c r="H34" s="90"/>
      <c r="I34" s="90"/>
      <c r="J34" s="91"/>
    </row>
    <row r="35" spans="1:10" ht="15.75" thickBot="1" x14ac:dyDescent="0.3">
      <c r="A35" s="13">
        <v>3307</v>
      </c>
      <c r="B35" s="98">
        <v>19</v>
      </c>
      <c r="C35" s="98">
        <v>25</v>
      </c>
      <c r="D35" s="98">
        <v>20</v>
      </c>
      <c r="E35" s="98">
        <v>22</v>
      </c>
      <c r="F35" s="98">
        <v>32</v>
      </c>
      <c r="G35" s="99">
        <v>25</v>
      </c>
      <c r="H35" s="100"/>
      <c r="I35" s="100"/>
      <c r="J35" s="89"/>
    </row>
  </sheetData>
  <mergeCells count="2">
    <mergeCell ref="A1:G2"/>
    <mergeCell ref="L4:M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Proyecto</vt:lpstr>
      <vt:lpstr>Plantilla</vt:lpstr>
      <vt:lpstr>Reporte</vt:lpstr>
      <vt:lpstr>Nómina</vt:lpstr>
      <vt:lpstr>Busqueda</vt:lpstr>
      <vt:lpstr>Viaje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Axel Zaldivar</dc:creator>
  <cp:lastModifiedBy>Axel Zaldivar</cp:lastModifiedBy>
  <dcterms:created xsi:type="dcterms:W3CDTF">2021-07-30T17:21:14Z</dcterms:created>
  <dcterms:modified xsi:type="dcterms:W3CDTF">2023-08-13T02:58:01Z</dcterms:modified>
</cp:coreProperties>
</file>